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장기요양\예산\예산안\2025년도\"/>
    </mc:Choice>
  </mc:AlternateContent>
  <bookViews>
    <workbookView xWindow="0" yWindow="0" windowWidth="28800" windowHeight="13800" tabRatio="761"/>
  </bookViews>
  <sheets>
    <sheet name="총괄" sheetId="12" r:id="rId1"/>
    <sheet name="세입안(산출내역)" sheetId="10" r:id="rId2"/>
    <sheet name="세출안(산출내역)" sheetId="11" r:id="rId3"/>
  </sheets>
  <definedNames>
    <definedName name="_xlnm.Print_Area" localSheetId="1">'세입안(산출내역)'!$A$1:$P$38</definedName>
    <definedName name="_xlnm.Print_Area" localSheetId="2">'세출안(산출내역)'!$A$1:$P$67</definedName>
    <definedName name="_xlnm.Print_Titles" localSheetId="2">'세출안(산출내역)'!$1:$4</definedName>
  </definedNames>
  <calcPr calcId="181029"/>
</workbook>
</file>

<file path=xl/calcChain.xml><?xml version="1.0" encoding="utf-8"?>
<calcChain xmlns="http://schemas.openxmlformats.org/spreadsheetml/2006/main">
  <c r="O9" i="10" l="1"/>
  <c r="O53" i="11"/>
  <c r="O54" i="11"/>
  <c r="F54" i="11" s="1"/>
  <c r="O60" i="11"/>
  <c r="F60" i="11" s="1"/>
  <c r="O59" i="11"/>
  <c r="F59" i="11" s="1"/>
  <c r="O49" i="11"/>
  <c r="F33" i="10"/>
  <c r="P21" i="11"/>
  <c r="P20" i="11"/>
  <c r="I21" i="11" l="1"/>
  <c r="I20" i="11"/>
  <c r="I19" i="11"/>
  <c r="I18" i="11"/>
  <c r="I17" i="11"/>
  <c r="P19" i="11"/>
  <c r="P18" i="11"/>
  <c r="P17" i="11"/>
  <c r="O8" i="10" l="1"/>
  <c r="F8" i="10" s="1"/>
  <c r="G65" i="11"/>
  <c r="O65" i="11" s="1"/>
  <c r="F65" i="11" s="1"/>
  <c r="O61" i="11"/>
  <c r="F21" i="10"/>
  <c r="G36" i="10"/>
  <c r="G35" i="10"/>
  <c r="I44" i="11"/>
  <c r="L43" i="11"/>
  <c r="F28" i="10"/>
  <c r="G64" i="11"/>
  <c r="O64" i="11" s="1"/>
  <c r="F64" i="11" s="1"/>
  <c r="F66" i="11" l="1"/>
  <c r="G45" i="11"/>
  <c r="O36" i="10" l="1"/>
  <c r="O35" i="10"/>
  <c r="F36" i="10" l="1"/>
  <c r="F35" i="10"/>
  <c r="O9" i="11"/>
  <c r="O8" i="11"/>
  <c r="O7" i="11"/>
  <c r="O6" i="11"/>
  <c r="O5" i="11"/>
  <c r="F37" i="10" l="1"/>
  <c r="F8" i="11"/>
  <c r="G21" i="11" s="1"/>
  <c r="O21" i="11" s="1"/>
  <c r="F5" i="11"/>
  <c r="G14" i="11" s="1"/>
  <c r="O14" i="11" s="1"/>
  <c r="O33" i="11"/>
  <c r="O30" i="11"/>
  <c r="O23" i="11"/>
  <c r="G17" i="11" l="1"/>
  <c r="O17" i="11" s="1"/>
  <c r="G18" i="11" s="1"/>
  <c r="O18" i="11" s="1"/>
  <c r="G20" i="11"/>
  <c r="O20" i="11" s="1"/>
  <c r="G19" i="11"/>
  <c r="O19" i="11" s="1"/>
  <c r="O11" i="11"/>
  <c r="F11" i="11" s="1"/>
  <c r="F30" i="11"/>
  <c r="G16" i="11"/>
  <c r="O16" i="11" s="1"/>
  <c r="G15" i="11"/>
  <c r="O15" i="11" s="1"/>
  <c r="G12" i="11"/>
  <c r="O12" i="11" s="1"/>
  <c r="G10" i="11"/>
  <c r="O10" i="11" s="1"/>
  <c r="F10" i="11" s="1"/>
  <c r="O37" i="11"/>
  <c r="F37" i="11" s="1"/>
  <c r="F17" i="11" l="1"/>
  <c r="O32" i="10"/>
  <c r="F32" i="10" s="1"/>
  <c r="I45" i="11"/>
  <c r="O45" i="11" s="1"/>
  <c r="G13" i="11"/>
  <c r="O13" i="11" s="1"/>
  <c r="I12" i="10"/>
  <c r="O12" i="10" s="1"/>
  <c r="I11" i="10"/>
  <c r="O11" i="10" s="1"/>
  <c r="O10" i="10"/>
  <c r="I13" i="10"/>
  <c r="I7" i="10" s="1"/>
  <c r="I43" i="11" s="1"/>
  <c r="F31" i="10"/>
  <c r="F30" i="10"/>
  <c r="G43" i="11"/>
  <c r="F53" i="11"/>
  <c r="F55" i="11"/>
  <c r="I20" i="10"/>
  <c r="I19" i="10"/>
  <c r="I18" i="10"/>
  <c r="F9" i="10"/>
  <c r="G5" i="10"/>
  <c r="G6" i="10"/>
  <c r="G4" i="10"/>
  <c r="F12" i="11" l="1"/>
  <c r="Q3" i="11" s="1"/>
  <c r="F10" i="10"/>
  <c r="F45" i="11" s="1"/>
  <c r="O6" i="10"/>
  <c r="O5" i="10"/>
  <c r="O4" i="10"/>
  <c r="O19" i="10"/>
  <c r="O18" i="10"/>
  <c r="O7" i="10"/>
  <c r="F7" i="10" s="1"/>
  <c r="O17" i="10"/>
  <c r="F4" i="10" l="1"/>
  <c r="F61" i="11"/>
  <c r="O43" i="11"/>
  <c r="O20" i="10"/>
  <c r="G22" i="10" s="1"/>
  <c r="O22" i="10" l="1"/>
  <c r="F22" i="10" s="1"/>
  <c r="F18" i="10"/>
  <c r="O62" i="11"/>
  <c r="F58" i="11"/>
  <c r="O57" i="11"/>
  <c r="F57" i="11" s="1"/>
  <c r="O56" i="11"/>
  <c r="F56" i="11" s="1"/>
  <c r="O51" i="11"/>
  <c r="F49" i="11"/>
  <c r="O48" i="11"/>
  <c r="F48" i="11" s="1"/>
  <c r="O46" i="11"/>
  <c r="F46" i="11" s="1"/>
  <c r="O41" i="11"/>
  <c r="F41" i="11" s="1"/>
  <c r="O40" i="11"/>
  <c r="F40" i="11" s="1"/>
  <c r="O39" i="11"/>
  <c r="F39" i="11" s="1"/>
  <c r="O36" i="11"/>
  <c r="O35" i="11"/>
  <c r="O28" i="11"/>
  <c r="O27" i="11"/>
  <c r="O26" i="11"/>
  <c r="F26" i="11" s="1"/>
  <c r="O25" i="11"/>
  <c r="F25" i="11" s="1"/>
  <c r="O24" i="11"/>
  <c r="F24" i="11" s="1"/>
  <c r="O22" i="11"/>
  <c r="F22" i="11" s="1"/>
  <c r="O29" i="10"/>
  <c r="F29" i="10" s="1"/>
  <c r="F27" i="10"/>
  <c r="O26" i="10"/>
  <c r="F26" i="10" s="1"/>
  <c r="F25" i="10"/>
  <c r="O24" i="10"/>
  <c r="F24" i="10" s="1"/>
  <c r="O16" i="10"/>
  <c r="O14" i="10"/>
  <c r="O44" i="11"/>
  <c r="F44" i="11" s="1"/>
  <c r="Q4" i="10" l="1"/>
  <c r="F62" i="11"/>
  <c r="F63" i="11" s="1"/>
  <c r="F42" i="11"/>
  <c r="F23" i="10"/>
  <c r="F51" i="11"/>
  <c r="F35" i="11"/>
  <c r="F43" i="11"/>
  <c r="F27" i="11"/>
  <c r="Q1" i="11" l="1"/>
  <c r="P4" i="11" s="1"/>
  <c r="F34" i="10"/>
  <c r="F38" i="10" s="1"/>
  <c r="F52" i="11"/>
  <c r="F38" i="11" l="1"/>
  <c r="F67" i="11" s="1"/>
  <c r="A6" i="12"/>
  <c r="B2" i="12" l="1"/>
  <c r="B6" i="12" l="1"/>
  <c r="E2" i="12" l="1"/>
  <c r="F6" i="12"/>
</calcChain>
</file>

<file path=xl/sharedStrings.xml><?xml version="1.0" encoding="utf-8"?>
<sst xmlns="http://schemas.openxmlformats.org/spreadsheetml/2006/main" count="489" uniqueCount="193">
  <si>
    <t>과                         목</t>
  </si>
  <si>
    <t>관</t>
  </si>
  <si>
    <t>항</t>
  </si>
  <si>
    <t>목</t>
  </si>
  <si>
    <t>세목</t>
  </si>
  <si>
    <t>입소자부담금수입</t>
  </si>
  <si>
    <t>입소비용수입</t>
  </si>
  <si>
    <t>이월금</t>
  </si>
  <si>
    <t>잡수입</t>
  </si>
  <si>
    <t>세 입 계</t>
  </si>
  <si>
    <t>급여</t>
  </si>
  <si>
    <t>자본보조금수입</t>
    <phoneticPr fontId="1" type="noConversion"/>
  </si>
  <si>
    <t>기타보조금 수입</t>
    <phoneticPr fontId="1" type="noConversion"/>
  </si>
  <si>
    <t>보조금수입</t>
    <phoneticPr fontId="1" type="noConversion"/>
  </si>
  <si>
    <t>기타보조금수입</t>
    <phoneticPr fontId="1" type="noConversion"/>
  </si>
  <si>
    <t>후원금수입</t>
    <phoneticPr fontId="1" type="noConversion"/>
  </si>
  <si>
    <t>지정후원금</t>
    <phoneticPr fontId="1" type="noConversion"/>
  </si>
  <si>
    <t>비지정후원금</t>
    <phoneticPr fontId="1" type="noConversion"/>
  </si>
  <si>
    <t>장기요양급여수입</t>
    <phoneticPr fontId="1" type="noConversion"/>
  </si>
  <si>
    <t>금융기관차입금</t>
    <phoneticPr fontId="1" type="noConversion"/>
  </si>
  <si>
    <t>차입금</t>
    <phoneticPr fontId="1" type="noConversion"/>
  </si>
  <si>
    <t>기타차입금</t>
    <phoneticPr fontId="1" type="noConversion"/>
  </si>
  <si>
    <t>전입금</t>
    <phoneticPr fontId="1" type="noConversion"/>
  </si>
  <si>
    <t>본인부담금 수입</t>
    <phoneticPr fontId="1" type="noConversion"/>
  </si>
  <si>
    <t>기관운영비</t>
    <phoneticPr fontId="1" type="noConversion"/>
  </si>
  <si>
    <t>회의비</t>
    <phoneticPr fontId="1" type="noConversion"/>
  </si>
  <si>
    <t xml:space="preserve"> 운영비</t>
    <phoneticPr fontId="1" type="noConversion"/>
  </si>
  <si>
    <t>여비</t>
    <phoneticPr fontId="1" type="noConversion"/>
  </si>
  <si>
    <t>시설비</t>
    <phoneticPr fontId="1" type="noConversion"/>
  </si>
  <si>
    <t>시설장비유지비</t>
    <phoneticPr fontId="1" type="noConversion"/>
  </si>
  <si>
    <t>운영비</t>
    <phoneticPr fontId="1" type="noConversion"/>
  </si>
  <si>
    <t>수용기관경비</t>
    <phoneticPr fontId="1" type="noConversion"/>
  </si>
  <si>
    <t>*</t>
    <phoneticPr fontId="1" type="noConversion"/>
  </si>
  <si>
    <t>명</t>
    <phoneticPr fontId="1" type="noConversion"/>
  </si>
  <si>
    <t>=</t>
    <phoneticPr fontId="1" type="noConversion"/>
  </si>
  <si>
    <t>월</t>
    <phoneticPr fontId="1" type="noConversion"/>
  </si>
  <si>
    <t>사회복지사</t>
    <phoneticPr fontId="1" type="noConversion"/>
  </si>
  <si>
    <t xml:space="preserve"> (후원회및 각종회의다과비)</t>
    <phoneticPr fontId="1" type="noConversion"/>
  </si>
  <si>
    <t>산출근거</t>
    <phoneticPr fontId="1" type="noConversion"/>
  </si>
  <si>
    <t>회</t>
    <phoneticPr fontId="1" type="noConversion"/>
  </si>
  <si>
    <t>1등급(일반80%-공단수가비용)</t>
    <phoneticPr fontId="1" type="noConversion"/>
  </si>
  <si>
    <t>2등급(일반80%-공단수가비용)</t>
    <phoneticPr fontId="1" type="noConversion"/>
  </si>
  <si>
    <t>업무추진비</t>
    <phoneticPr fontId="1" type="noConversion"/>
  </si>
  <si>
    <t>직책보조비</t>
    <phoneticPr fontId="1" type="noConversion"/>
  </si>
  <si>
    <t>수용비및수수료</t>
    <phoneticPr fontId="1" type="noConversion"/>
  </si>
  <si>
    <t>차량비</t>
    <phoneticPr fontId="1" type="noConversion"/>
  </si>
  <si>
    <t>자산취득비</t>
    <phoneticPr fontId="1" type="noConversion"/>
  </si>
  <si>
    <t>사업비</t>
    <phoneticPr fontId="1" type="noConversion"/>
  </si>
  <si>
    <t>생계비</t>
    <phoneticPr fontId="1" type="noConversion"/>
  </si>
  <si>
    <t>의료비</t>
    <phoneticPr fontId="1" type="noConversion"/>
  </si>
  <si>
    <t>과년도지출</t>
    <phoneticPr fontId="1" type="noConversion"/>
  </si>
  <si>
    <t>부채상환금</t>
    <phoneticPr fontId="1" type="noConversion"/>
  </si>
  <si>
    <t>원금상환금</t>
    <phoneticPr fontId="1" type="noConversion"/>
  </si>
  <si>
    <t>이자지불금</t>
    <phoneticPr fontId="1" type="noConversion"/>
  </si>
  <si>
    <t>잡지출</t>
    <phoneticPr fontId="1" type="noConversion"/>
  </si>
  <si>
    <t>예비비</t>
    <phoneticPr fontId="1" type="noConversion"/>
  </si>
  <si>
    <t>적립금</t>
    <phoneticPr fontId="1" type="noConversion"/>
  </si>
  <si>
    <t>운영충당적립금</t>
    <phoneticPr fontId="1" type="noConversion"/>
  </si>
  <si>
    <t>준비금</t>
    <phoneticPr fontId="1" type="noConversion"/>
  </si>
  <si>
    <t>환경개선준비금</t>
    <phoneticPr fontId="1" type="noConversion"/>
  </si>
  <si>
    <t>시설환경 개선준비금</t>
    <phoneticPr fontId="1" type="noConversion"/>
  </si>
  <si>
    <t>시설환경개선준비금</t>
    <phoneticPr fontId="1" type="noConversion"/>
  </si>
  <si>
    <t>합계</t>
    <phoneticPr fontId="1" type="noConversion"/>
  </si>
  <si>
    <t>출장비 및 교육비</t>
    <phoneticPr fontId="1" type="noConversion"/>
  </si>
  <si>
    <t>1등급(일반-공단의 본인부담금20% 청구비용)</t>
    <phoneticPr fontId="1" type="noConversion"/>
  </si>
  <si>
    <t>2등급(일반-공단의 본인부담금20% 청구비용)</t>
    <phoneticPr fontId="1" type="noConversion"/>
  </si>
  <si>
    <t>일</t>
    <phoneticPr fontId="1" type="noConversion"/>
  </si>
  <si>
    <t xml:space="preserve">조   리   원 </t>
    <phoneticPr fontId="1" type="noConversion"/>
  </si>
  <si>
    <t>3등급(일반80%-공단수가비용)</t>
    <phoneticPr fontId="1" type="noConversion"/>
  </si>
  <si>
    <t>요양급여</t>
    <phoneticPr fontId="1" type="noConversion"/>
  </si>
  <si>
    <t>퇴직금 및 퇴직적립금</t>
    <phoneticPr fontId="1" type="noConversion"/>
  </si>
  <si>
    <t>기타사업비</t>
    <phoneticPr fontId="1" type="noConversion"/>
  </si>
  <si>
    <t>계</t>
    <phoneticPr fontId="1" type="noConversion"/>
  </si>
  <si>
    <t>월</t>
    <phoneticPr fontId="1" type="noConversion"/>
  </si>
  <si>
    <t>자산취득비</t>
    <phoneticPr fontId="1" type="noConversion"/>
  </si>
  <si>
    <t>ㅡ차량 유류대</t>
    <phoneticPr fontId="1" type="noConversion"/>
  </si>
  <si>
    <t xml:space="preserve">ㅡ차량정비유지비(관리비) </t>
    <phoneticPr fontId="1" type="noConversion"/>
  </si>
  <si>
    <t>ㅡ비품구입비, 그 외 자산취득비</t>
    <phoneticPr fontId="1" type="noConversion"/>
  </si>
  <si>
    <t>간   호   사 (간호조무사)</t>
    <phoneticPr fontId="1" type="noConversion"/>
  </si>
  <si>
    <t>ㅡ기저귀, 로션, 수건, 가그린 등 
어르신을 위한 생활용품</t>
    <phoneticPr fontId="1" type="noConversion"/>
  </si>
  <si>
    <t>ㅡ시설 증축비</t>
    <phoneticPr fontId="1" type="noConversion"/>
  </si>
  <si>
    <t>사무비</t>
    <phoneticPr fontId="1" type="noConversion"/>
  </si>
  <si>
    <t>국민건강보험</t>
    <phoneticPr fontId="1" type="noConversion"/>
  </si>
  <si>
    <t>장기요양보험</t>
    <phoneticPr fontId="1" type="noConversion"/>
  </si>
  <si>
    <t>국민연금</t>
    <phoneticPr fontId="1" type="noConversion"/>
  </si>
  <si>
    <t>고용보험</t>
    <phoneticPr fontId="1" type="noConversion"/>
  </si>
  <si>
    <t>산재보험</t>
    <phoneticPr fontId="1" type="noConversion"/>
  </si>
  <si>
    <t>ㅡ입소자의 보건 위생 및 시약대</t>
    <phoneticPr fontId="1" type="noConversion"/>
  </si>
  <si>
    <t>전년도이월금</t>
    <phoneticPr fontId="1" type="noConversion"/>
  </si>
  <si>
    <t>이월사업비</t>
    <phoneticPr fontId="1" type="noConversion"/>
  </si>
  <si>
    <t>불용품매각대</t>
    <phoneticPr fontId="1" type="noConversion"/>
  </si>
  <si>
    <t>불용품매각대</t>
    <phoneticPr fontId="1" type="noConversion"/>
  </si>
  <si>
    <t>기타예금이자수입</t>
    <phoneticPr fontId="1" type="noConversion"/>
  </si>
  <si>
    <t>기타잡수입</t>
    <phoneticPr fontId="1" type="noConversion"/>
  </si>
  <si>
    <t>3등급(일반-공단의 본인부담금20% 청구비용)</t>
    <phoneticPr fontId="1" type="noConversion"/>
  </si>
  <si>
    <t>전출금</t>
    <phoneticPr fontId="1" type="noConversion"/>
  </si>
  <si>
    <t>OO전입금</t>
    <phoneticPr fontId="1" type="noConversion"/>
  </si>
  <si>
    <t>세      입</t>
    <phoneticPr fontId="1" type="noConversion"/>
  </si>
  <si>
    <t>세      출</t>
    <phoneticPr fontId="1" type="noConversion"/>
  </si>
  <si>
    <t>잔      액</t>
    <phoneticPr fontId="1" type="noConversion"/>
  </si>
  <si>
    <t>세출총액은</t>
    <phoneticPr fontId="1" type="noConversion"/>
  </si>
  <si>
    <t>원으로 정한다.</t>
    <phoneticPr fontId="1" type="noConversion"/>
  </si>
  <si>
    <t>원 이며,</t>
    <phoneticPr fontId="1" type="noConversion"/>
  </si>
  <si>
    <t>(단위:원)</t>
    <phoneticPr fontId="1" type="noConversion"/>
  </si>
  <si>
    <t>제2조. 세입과 세출의 세부 내역은 산출내역과 같다.</t>
    <phoneticPr fontId="1" type="noConversion"/>
  </si>
  <si>
    <t>후원금수입</t>
    <phoneticPr fontId="1" type="noConversion"/>
  </si>
  <si>
    <t>ㅡ시설장비유지비</t>
    <phoneticPr fontId="1" type="noConversion"/>
  </si>
  <si>
    <t>ㅡ주식비, 부식비, 간식비</t>
    <phoneticPr fontId="1" type="noConversion"/>
  </si>
  <si>
    <t>일</t>
    <phoneticPr fontId="1" type="noConversion"/>
  </si>
  <si>
    <t>일</t>
    <phoneticPr fontId="1" type="noConversion"/>
  </si>
  <si>
    <t>부채상환금</t>
    <phoneticPr fontId="1" type="noConversion"/>
  </si>
  <si>
    <t>과년도지출</t>
    <phoneticPr fontId="1" type="noConversion"/>
  </si>
  <si>
    <t>재산조정비</t>
    <phoneticPr fontId="1" type="noConversion"/>
  </si>
  <si>
    <t>비급여비용 일반1, 2, 3등급(식비+간식비)</t>
    <phoneticPr fontId="1" type="noConversion"/>
  </si>
  <si>
    <t>기타비급여수입</t>
    <phoneticPr fontId="1" type="noConversion"/>
  </si>
  <si>
    <t>운영비부족 차입금</t>
    <phoneticPr fontId="1" type="noConversion"/>
  </si>
  <si>
    <t xml:space="preserve">요양보호사  </t>
    <phoneticPr fontId="1" type="noConversion"/>
  </si>
  <si>
    <t>ㅡ보상금, 사례금, 소송경비, 기타잡지출 등</t>
    <phoneticPr fontId="1" type="noConversion"/>
  </si>
  <si>
    <t xml:space="preserve"> 예산액</t>
    <phoneticPr fontId="1" type="noConversion"/>
  </si>
  <si>
    <t>예산액</t>
    <phoneticPr fontId="1" type="noConversion"/>
  </si>
  <si>
    <t>총 급여의 1/12</t>
    <phoneticPr fontId="1" type="noConversion"/>
  </si>
  <si>
    <t>시군구보조금수입</t>
    <phoneticPr fontId="1" type="noConversion"/>
  </si>
  <si>
    <t>*</t>
  </si>
  <si>
    <t>명</t>
  </si>
  <si>
    <t>월</t>
  </si>
  <si>
    <t>=</t>
  </si>
  <si>
    <t>수급자생계비</t>
  </si>
  <si>
    <t>회</t>
  </si>
  <si>
    <t>기초생활수급자 생계비(30인 미만)</t>
  </si>
  <si>
    <t>월동대책비(30인 미만)</t>
  </si>
  <si>
    <t>특별위로금(설·추석)</t>
  </si>
  <si>
    <t>직원식재료비수입</t>
    <phoneticPr fontId="1" type="noConversion"/>
  </si>
  <si>
    <t>퇴직금 및 퇴직적립금
(직접비)</t>
  </si>
  <si>
    <t>퇴직금 및 퇴직적립금
(간접비)</t>
  </si>
  <si>
    <t>급여(직접비)</t>
    <phoneticPr fontId="1" type="noConversion"/>
  </si>
  <si>
    <t>급여(간접비)</t>
    <phoneticPr fontId="1" type="noConversion"/>
  </si>
  <si>
    <t>사회보험부담비용
(직접비)</t>
  </si>
  <si>
    <t>사회보험부담비용
(간접비)</t>
  </si>
  <si>
    <t>공공요금 및 각종 
세금공과금</t>
  </si>
  <si>
    <t>사업비</t>
    <phoneticPr fontId="1" type="noConversion"/>
  </si>
  <si>
    <t>프로그램사업비</t>
    <phoneticPr fontId="1" type="noConversion"/>
  </si>
  <si>
    <t>ㅡ생신잔치, 각종행사, 음악, 원예, 미술, 건강체조, 영화감상, 의료재활 등</t>
  </si>
  <si>
    <t>ㅡ시설관리비 등.</t>
  </si>
  <si>
    <t>월</t>
    <phoneticPr fontId="1" type="noConversion"/>
  </si>
  <si>
    <t>ㅡ홍보비 등 기타</t>
    <phoneticPr fontId="1" type="noConversion"/>
  </si>
  <si>
    <t>ㅡ기타</t>
    <phoneticPr fontId="1" type="noConversion"/>
  </si>
  <si>
    <t>ㅡ각종 공과금 등</t>
    <phoneticPr fontId="1" type="noConversion"/>
  </si>
  <si>
    <t>ㅡ사무용품비 각종 물품 등</t>
    <phoneticPr fontId="1" type="noConversion"/>
  </si>
  <si>
    <t>ㅡ각종 안전관리비, 렌달료 등</t>
    <phoneticPr fontId="1" type="noConversion"/>
  </si>
  <si>
    <t>ㅡ복리후생에 드는 비용</t>
    <phoneticPr fontId="1" type="noConversion"/>
  </si>
  <si>
    <t>식재료비비용수입</t>
    <phoneticPr fontId="1" type="noConversion"/>
  </si>
  <si>
    <t>ㅡ주,부식비, 간식비, 특별위로금, 월동대책비</t>
  </si>
  <si>
    <t>ㅡ각종 보험료(화재보험, 배상책임보험 등)</t>
  </si>
  <si>
    <t>기타전출금</t>
    <phoneticPr fontId="1" type="noConversion"/>
  </si>
  <si>
    <t xml:space="preserve"> 기관운영및유관기업의업무협의</t>
    <phoneticPr fontId="1" type="noConversion"/>
  </si>
  <si>
    <t>ㅡ각종세금</t>
    <phoneticPr fontId="1" type="noConversion"/>
  </si>
  <si>
    <t>%</t>
    <phoneticPr fontId="1" type="noConversion"/>
  </si>
  <si>
    <t>적립금 및 준비금
(특별회계)</t>
  </si>
  <si>
    <t>운영충당적립금 지출</t>
  </si>
  <si>
    <t>환경개선준비금 지출</t>
  </si>
  <si>
    <t>시설환경 개선준비금 지출</t>
  </si>
  <si>
    <t>운영충당적립금</t>
  </si>
  <si>
    <t>환경개선준비금</t>
  </si>
  <si>
    <t>직원식재료비</t>
    <phoneticPr fontId="1" type="noConversion"/>
  </si>
  <si>
    <t>ㅡ직원 식재료 구입</t>
    <phoneticPr fontId="1" type="noConversion"/>
  </si>
  <si>
    <t>급여의 4.5%</t>
  </si>
  <si>
    <t>가산인력</t>
    <phoneticPr fontId="1" type="noConversion"/>
  </si>
  <si>
    <t>점</t>
    <phoneticPr fontId="1" type="noConversion"/>
  </si>
  <si>
    <t>*</t>
    <phoneticPr fontId="1" type="noConversion"/>
  </si>
  <si>
    <t>기타운영비</t>
  </si>
  <si>
    <t>상급침실료수입</t>
    <phoneticPr fontId="1" type="noConversion"/>
  </si>
  <si>
    <t>상급실</t>
    <phoneticPr fontId="1" type="noConversion"/>
  </si>
  <si>
    <t>지원금 등</t>
    <phoneticPr fontId="1" type="noConversion"/>
  </si>
  <si>
    <t>전년도이월금(식재료)</t>
    <phoneticPr fontId="1" type="noConversion"/>
  </si>
  <si>
    <t>*</t>
    <phoneticPr fontId="1" type="noConversion"/>
  </si>
  <si>
    <t>장기요양급여수입(반영)</t>
    <phoneticPr fontId="1" type="noConversion"/>
  </si>
  <si>
    <t>장기요양급여수입(미반영)</t>
    <phoneticPr fontId="1" type="noConversion"/>
  </si>
  <si>
    <t>가산금 수입(반영)</t>
    <phoneticPr fontId="1" type="noConversion"/>
  </si>
  <si>
    <t>가산금 수입(미반영)</t>
    <phoneticPr fontId="1" type="noConversion"/>
  </si>
  <si>
    <t>급여의 3.545%</t>
    <phoneticPr fontId="1" type="noConversion"/>
  </si>
  <si>
    <t>급여의 1.15%</t>
    <phoneticPr fontId="1" type="noConversion"/>
  </si>
  <si>
    <t>급여의 0.91%</t>
    <phoneticPr fontId="1" type="noConversion"/>
  </si>
  <si>
    <t>원        장</t>
    <phoneticPr fontId="1" type="noConversion"/>
  </si>
  <si>
    <t>건강보험의 12.95%</t>
    <phoneticPr fontId="1" type="noConversion"/>
  </si>
  <si>
    <t>예비비및기타</t>
    <phoneticPr fontId="1" type="noConversion"/>
  </si>
  <si>
    <t>반환금</t>
    <phoneticPr fontId="1" type="noConversion"/>
  </si>
  <si>
    <t>2025년도 세입 예산안</t>
    <phoneticPr fontId="1" type="noConversion"/>
  </si>
  <si>
    <t>2025년도 세출 예산안</t>
    <phoneticPr fontId="1" type="noConversion"/>
  </si>
  <si>
    <t>온유한요양원 2025년도 예산총칙</t>
    <phoneticPr fontId="1" type="noConversion"/>
  </si>
  <si>
    <t xml:space="preserve">제1조. 2025년 온유한요양원 세입총액은 </t>
    <phoneticPr fontId="1" type="noConversion"/>
  </si>
  <si>
    <t>월</t>
    <phoneticPr fontId="1" type="noConversion"/>
  </si>
  <si>
    <t>기타전출금(원금)</t>
    <phoneticPr fontId="1" type="noConversion"/>
  </si>
  <si>
    <t>기타전출금(이자)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</si>
</sst>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_(* #,##0_);_(* \(#,##0\);_(* &quot;-&quot;_);_(@_)"/>
    <numFmt numFmtId="177" formatCode="0_ "/>
    <numFmt numFmtId="178" formatCode="0.0%"/>
  </numFmts>
  <fonts count="30" x14ac:knownFonts="1">
    <font>
      <sz val="10"/>
      <color indexed="8"/>
      <name val="굴림"/>
      <family val="3"/>
    </font>
    <font>
      <sz val="8"/>
      <name val="돋움"/>
      <family val="3"/>
      <charset val="129"/>
    </font>
    <font>
      <sz val="10"/>
      <color indexed="8"/>
      <name val="굴림"/>
      <family val="3"/>
    </font>
    <font>
      <sz val="10"/>
      <color indexed="8"/>
      <name val="굴림"/>
      <family val="3"/>
    </font>
    <font>
      <sz val="8"/>
      <color indexed="8"/>
      <name val="굴림"/>
      <family val="3"/>
    </font>
    <font>
      <sz val="10"/>
      <color indexed="8"/>
      <name val="굴림"/>
      <family val="3"/>
    </font>
    <font>
      <sz val="11"/>
      <color rgb="FF006100"/>
      <name val="맑은 고딕"/>
      <family val="3"/>
      <charset val="129"/>
      <scheme val="minor"/>
    </font>
    <font>
      <sz val="11"/>
      <color indexed="8"/>
      <name val="굴림"/>
      <family val="3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b/>
      <sz val="11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b/>
      <sz val="12"/>
      <color indexed="8"/>
      <name val="굴림"/>
      <family val="3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sz val="24"/>
      <name val="돋움"/>
      <family val="3"/>
      <charset val="129"/>
    </font>
    <font>
      <b/>
      <sz val="20"/>
      <name val="돋움"/>
      <family val="3"/>
      <charset val="129"/>
    </font>
    <font>
      <sz val="18"/>
      <name val="굴림"/>
      <family val="3"/>
      <charset val="129"/>
    </font>
    <font>
      <sz val="12"/>
      <name val="굴림"/>
      <family val="3"/>
      <charset val="129"/>
    </font>
    <font>
      <b/>
      <sz val="12"/>
      <name val="돋움"/>
      <family val="3"/>
      <charset val="129"/>
    </font>
    <font>
      <sz val="11"/>
      <name val="굴림"/>
      <family val="3"/>
      <charset val="129"/>
    </font>
    <font>
      <sz val="12"/>
      <color indexed="8"/>
      <name val="굴림"/>
      <family val="3"/>
      <charset val="129"/>
    </font>
    <font>
      <sz val="22"/>
      <color indexed="8"/>
      <name val="맑은 고딕"/>
      <family val="3"/>
      <charset val="129"/>
      <scheme val="major"/>
    </font>
    <font>
      <b/>
      <sz val="22"/>
      <color indexed="8"/>
      <name val="맑은 고딕"/>
      <family val="3"/>
      <charset val="129"/>
      <scheme val="major"/>
    </font>
    <font>
      <sz val="10"/>
      <color theme="1"/>
      <name val="굴림"/>
      <family val="3"/>
    </font>
    <font>
      <sz val="10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6">
    <xf numFmtId="0" fontId="0" fillId="0" borderId="0"/>
    <xf numFmtId="0" fontId="2" fillId="3" borderId="14" applyNumberFormat="0" applyFont="0" applyAlignment="0" applyProtection="0">
      <alignment vertical="center"/>
    </xf>
    <xf numFmtId="176" fontId="2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2" fillId="5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6" fontId="0" fillId="2" borderId="0" xfId="2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176" fontId="3" fillId="5" borderId="0" xfId="2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176" fontId="5" fillId="5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2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76" fontId="12" fillId="5" borderId="9" xfId="2" applyFont="1" applyFill="1" applyBorder="1" applyAlignment="1">
      <alignment horizontal="center" vertical="center"/>
    </xf>
    <xf numFmtId="176" fontId="12" fillId="5" borderId="5" xfId="2" applyFont="1" applyFill="1" applyBorder="1" applyAlignment="1">
      <alignment horizontal="center" vertical="center"/>
    </xf>
    <xf numFmtId="176" fontId="12" fillId="5" borderId="2" xfId="2" applyFont="1" applyFill="1" applyBorder="1" applyAlignment="1">
      <alignment horizontal="left" vertical="center"/>
    </xf>
    <xf numFmtId="0" fontId="13" fillId="5" borderId="0" xfId="0" applyFont="1" applyFill="1" applyAlignment="1">
      <alignment horizontal="center" vertical="center"/>
    </xf>
    <xf numFmtId="176" fontId="13" fillId="5" borderId="0" xfId="2" applyFont="1" applyFill="1" applyAlignment="1">
      <alignment horizontal="center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76" fontId="13" fillId="5" borderId="10" xfId="2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center" vertical="center" wrapText="1"/>
    </xf>
    <xf numFmtId="176" fontId="14" fillId="5" borderId="2" xfId="2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center" vertical="center" wrapText="1"/>
    </xf>
    <xf numFmtId="176" fontId="14" fillId="5" borderId="2" xfId="0" applyNumberFormat="1" applyFont="1" applyFill="1" applyBorder="1" applyAlignment="1">
      <alignment vertical="center" wrapText="1"/>
    </xf>
    <xf numFmtId="0" fontId="14" fillId="5" borderId="13" xfId="0" applyFont="1" applyFill="1" applyBorder="1" applyAlignment="1">
      <alignment horizontal="center" vertical="center" wrapText="1"/>
    </xf>
    <xf numFmtId="176" fontId="14" fillId="0" borderId="10" xfId="2" applyFont="1" applyFill="1" applyBorder="1" applyAlignment="1">
      <alignment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6" fontId="14" fillId="0" borderId="2" xfId="2" applyFont="1" applyFill="1" applyBorder="1" applyAlignment="1">
      <alignment horizontal="right" vertical="center"/>
    </xf>
    <xf numFmtId="176" fontId="14" fillId="0" borderId="10" xfId="2" applyFont="1" applyFill="1" applyBorder="1" applyAlignment="1">
      <alignment horizontal="center" vertical="center"/>
    </xf>
    <xf numFmtId="176" fontId="11" fillId="5" borderId="2" xfId="2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/>
    </xf>
    <xf numFmtId="176" fontId="13" fillId="2" borderId="5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13" fillId="2" borderId="9" xfId="2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6" xfId="2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76" fontId="13" fillId="5" borderId="9" xfId="2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/>
    </xf>
    <xf numFmtId="176" fontId="13" fillId="2" borderId="0" xfId="2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176" fontId="13" fillId="5" borderId="4" xfId="2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left" vertical="center"/>
    </xf>
    <xf numFmtId="176" fontId="13" fillId="5" borderId="6" xfId="2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left" vertical="center"/>
    </xf>
    <xf numFmtId="176" fontId="13" fillId="0" borderId="3" xfId="2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6" fontId="13" fillId="0" borderId="4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5" borderId="2" xfId="2" applyFont="1" applyFill="1" applyBorder="1" applyAlignment="1">
      <alignment horizontal="left" vertical="center"/>
    </xf>
    <xf numFmtId="176" fontId="13" fillId="0" borderId="10" xfId="2" applyFont="1" applyFill="1" applyBorder="1" applyAlignment="1">
      <alignment horizontal="left" vertical="center"/>
    </xf>
    <xf numFmtId="176" fontId="13" fillId="0" borderId="2" xfId="2" applyFont="1" applyFill="1" applyBorder="1" applyAlignment="1">
      <alignment horizontal="left" vertical="center"/>
    </xf>
    <xf numFmtId="176" fontId="13" fillId="0" borderId="2" xfId="2" applyFont="1" applyFill="1" applyBorder="1" applyAlignment="1">
      <alignment vertical="center"/>
    </xf>
    <xf numFmtId="176" fontId="13" fillId="0" borderId="5" xfId="2" applyFont="1" applyFill="1" applyBorder="1" applyAlignment="1">
      <alignment vertical="center"/>
    </xf>
    <xf numFmtId="176" fontId="11" fillId="0" borderId="2" xfId="1" applyNumberFormat="1" applyFont="1" applyFill="1" applyBorder="1" applyAlignment="1">
      <alignment horizontal="right" vertical="center" wrapText="1"/>
    </xf>
    <xf numFmtId="176" fontId="11" fillId="5" borderId="2" xfId="1" applyNumberFormat="1" applyFont="1" applyFill="1" applyBorder="1" applyAlignment="1">
      <alignment horizontal="right" vertical="center" wrapText="1"/>
    </xf>
    <xf numFmtId="176" fontId="11" fillId="0" borderId="2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76" fontId="8" fillId="0" borderId="2" xfId="3" applyNumberFormat="1" applyFont="1" applyFill="1" applyBorder="1" applyAlignment="1">
      <alignment horizontal="right" vertical="center" wrapText="1"/>
    </xf>
    <xf numFmtId="0" fontId="17" fillId="0" borderId="0" xfId="4">
      <alignment vertical="center"/>
    </xf>
    <xf numFmtId="0" fontId="18" fillId="0" borderId="0" xfId="4" applyFont="1">
      <alignment vertical="center"/>
    </xf>
    <xf numFmtId="41" fontId="19" fillId="0" borderId="19" xfId="5" applyFont="1" applyBorder="1">
      <alignment vertical="center"/>
    </xf>
    <xf numFmtId="41" fontId="19" fillId="0" borderId="20" xfId="5" applyFont="1" applyBorder="1">
      <alignment vertical="center"/>
    </xf>
    <xf numFmtId="177" fontId="21" fillId="0" borderId="0" xfId="0" applyNumberFormat="1" applyFont="1" applyAlignment="1">
      <alignment vertical="center" wrapText="1"/>
    </xf>
    <xf numFmtId="177" fontId="22" fillId="0" borderId="0" xfId="0" applyNumberFormat="1" applyFont="1" applyAlignment="1">
      <alignment horizontal="center" vertical="center" wrapText="1"/>
    </xf>
    <xf numFmtId="176" fontId="22" fillId="0" borderId="0" xfId="2" applyFont="1" applyAlignment="1">
      <alignment horizontal="center" vertical="center" wrapText="1"/>
    </xf>
    <xf numFmtId="177" fontId="22" fillId="0" borderId="0" xfId="0" applyNumberFormat="1" applyFont="1" applyAlignment="1">
      <alignment horizontal="left" vertical="center" wrapText="1"/>
    </xf>
    <xf numFmtId="0" fontId="23" fillId="0" borderId="0" xfId="4" applyFont="1" applyAlignment="1">
      <alignment horizontal="right" vertical="center"/>
    </xf>
    <xf numFmtId="177" fontId="24" fillId="0" borderId="0" xfId="0" applyNumberFormat="1" applyFont="1" applyAlignment="1">
      <alignment horizontal="center" vertical="center" wrapText="1"/>
    </xf>
    <xf numFmtId="176" fontId="24" fillId="0" borderId="0" xfId="2" applyFont="1" applyAlignment="1">
      <alignment horizontal="center" vertical="center" wrapText="1"/>
    </xf>
    <xf numFmtId="177" fontId="24" fillId="0" borderId="0" xfId="0" applyNumberFormat="1" applyFont="1" applyAlignment="1">
      <alignment horizontal="left" vertical="center" wrapText="1"/>
    </xf>
    <xf numFmtId="176" fontId="11" fillId="0" borderId="13" xfId="1" applyNumberFormat="1" applyFont="1" applyFill="1" applyBorder="1" applyAlignment="1">
      <alignment horizontal="center" vertical="center" wrapText="1"/>
    </xf>
    <xf numFmtId="176" fontId="13" fillId="0" borderId="0" xfId="2" applyFont="1" applyFill="1" applyBorder="1" applyAlignment="1">
      <alignment horizontal="center" vertical="center"/>
    </xf>
    <xf numFmtId="176" fontId="13" fillId="0" borderId="5" xfId="2" applyFont="1" applyFill="1" applyBorder="1" applyAlignment="1">
      <alignment horizontal="center" vertical="center"/>
    </xf>
    <xf numFmtId="176" fontId="13" fillId="0" borderId="9" xfId="2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3" fillId="0" borderId="8" xfId="2" applyFont="1" applyFill="1" applyBorder="1" applyAlignment="1">
      <alignment horizontal="center" vertical="center"/>
    </xf>
    <xf numFmtId="176" fontId="13" fillId="0" borderId="0" xfId="2" applyFont="1" applyFill="1" applyAlignment="1">
      <alignment horizontal="center" vertical="center"/>
    </xf>
    <xf numFmtId="176" fontId="14" fillId="0" borderId="13" xfId="2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176" fontId="13" fillId="2" borderId="15" xfId="2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76" fontId="13" fillId="2" borderId="4" xfId="2" applyFont="1" applyFill="1" applyBorder="1" applyAlignment="1">
      <alignment horizontal="center" vertical="center"/>
    </xf>
    <xf numFmtId="176" fontId="13" fillId="2" borderId="8" xfId="2" applyFont="1" applyFill="1" applyBorder="1" applyAlignment="1">
      <alignment horizontal="center" vertical="center"/>
    </xf>
    <xf numFmtId="176" fontId="13" fillId="2" borderId="7" xfId="2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76" fontId="13" fillId="2" borderId="12" xfId="2" applyFont="1" applyFill="1" applyBorder="1" applyAlignment="1">
      <alignment horizontal="center" vertical="center"/>
    </xf>
    <xf numFmtId="176" fontId="13" fillId="2" borderId="0" xfId="2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176" fontId="13" fillId="2" borderId="3" xfId="2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176" fontId="13" fillId="5" borderId="3" xfId="2" applyFont="1" applyFill="1" applyBorder="1" applyAlignment="1">
      <alignment horizontal="center" vertical="center"/>
    </xf>
    <xf numFmtId="176" fontId="13" fillId="5" borderId="8" xfId="2" applyFont="1" applyFill="1" applyBorder="1" applyAlignment="1">
      <alignment horizontal="center" vertical="center"/>
    </xf>
    <xf numFmtId="176" fontId="13" fillId="5" borderId="1" xfId="2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19" fillId="6" borderId="17" xfId="4" applyFont="1" applyFill="1" applyBorder="1" applyAlignment="1">
      <alignment horizontal="center" vertical="center"/>
    </xf>
    <xf numFmtId="0" fontId="19" fillId="6" borderId="18" xfId="4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>
      <alignment horizontal="center" vertical="center" wrapText="1"/>
    </xf>
    <xf numFmtId="49" fontId="9" fillId="7" borderId="2" xfId="3" applyNumberFormat="1" applyFont="1" applyFill="1" applyBorder="1" applyAlignment="1">
      <alignment horizontal="center" vertical="center" wrapText="1"/>
    </xf>
    <xf numFmtId="176" fontId="13" fillId="0" borderId="12" xfId="2" applyFont="1" applyFill="1" applyBorder="1" applyAlignment="1">
      <alignment horizontal="center" vertical="center"/>
    </xf>
    <xf numFmtId="176" fontId="13" fillId="0" borderId="7" xfId="2" applyFont="1" applyFill="1" applyBorder="1" applyAlignment="1">
      <alignment horizontal="center" vertical="center"/>
    </xf>
    <xf numFmtId="41" fontId="13" fillId="0" borderId="16" xfId="6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 wrapText="1"/>
    </xf>
    <xf numFmtId="49" fontId="14" fillId="5" borderId="13" xfId="0" applyNumberFormat="1" applyFont="1" applyFill="1" applyBorder="1" applyAlignment="1">
      <alignment horizontal="center" vertical="center" wrapText="1"/>
    </xf>
    <xf numFmtId="176" fontId="14" fillId="8" borderId="2" xfId="2" applyFont="1" applyFill="1" applyBorder="1" applyAlignment="1">
      <alignment horizontal="right" vertical="center"/>
    </xf>
    <xf numFmtId="0" fontId="14" fillId="8" borderId="2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left" vertical="center"/>
    </xf>
    <xf numFmtId="176" fontId="13" fillId="8" borderId="15" xfId="2" applyFont="1" applyFill="1" applyBorder="1" applyAlignment="1">
      <alignment horizontal="center" vertical="center"/>
    </xf>
    <xf numFmtId="176" fontId="13" fillId="8" borderId="4" xfId="2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 vertical="center"/>
    </xf>
    <xf numFmtId="176" fontId="13" fillId="5" borderId="12" xfId="2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left" vertical="center"/>
    </xf>
    <xf numFmtId="176" fontId="13" fillId="0" borderId="5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76" fontId="13" fillId="0" borderId="9" xfId="0" applyNumberFormat="1" applyFont="1" applyBorder="1" applyAlignment="1">
      <alignment vertical="center" wrapText="1"/>
    </xf>
    <xf numFmtId="176" fontId="13" fillId="2" borderId="16" xfId="2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178" fontId="2" fillId="5" borderId="0" xfId="138" applyNumberFormat="1" applyFont="1" applyFill="1" applyAlignment="1">
      <alignment horizontal="center" vertical="center"/>
    </xf>
    <xf numFmtId="0" fontId="15" fillId="7" borderId="4" xfId="0" applyFont="1" applyFill="1" applyBorder="1" applyAlignment="1">
      <alignment vertical="center"/>
    </xf>
    <xf numFmtId="178" fontId="13" fillId="7" borderId="12" xfId="138" applyNumberFormat="1" applyFont="1" applyFill="1" applyBorder="1" applyAlignment="1">
      <alignment vertical="center"/>
    </xf>
    <xf numFmtId="176" fontId="28" fillId="0" borderId="0" xfId="0" applyNumberFormat="1" applyFont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176" fontId="13" fillId="0" borderId="15" xfId="2" applyFont="1" applyFill="1" applyBorder="1" applyAlignment="1">
      <alignment horizontal="center" vertical="center"/>
    </xf>
    <xf numFmtId="176" fontId="11" fillId="5" borderId="10" xfId="1" applyNumberFormat="1" applyFont="1" applyFill="1" applyBorder="1" applyAlignment="1">
      <alignment horizontal="center" vertical="center" wrapText="1"/>
    </xf>
    <xf numFmtId="176" fontId="13" fillId="2" borderId="1" xfId="2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 wrapText="1"/>
    </xf>
    <xf numFmtId="41" fontId="14" fillId="0" borderId="11" xfId="6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176" fontId="13" fillId="5" borderId="16" xfId="2" applyFont="1" applyFill="1" applyBorder="1" applyAlignment="1">
      <alignment horizontal="center" vertical="center"/>
    </xf>
    <xf numFmtId="176" fontId="13" fillId="5" borderId="7" xfId="2" applyFont="1" applyFill="1" applyBorder="1" applyAlignment="1">
      <alignment horizontal="center" vertical="center"/>
    </xf>
    <xf numFmtId="176" fontId="13" fillId="5" borderId="15" xfId="2" applyFont="1" applyFill="1" applyBorder="1" applyAlignment="1">
      <alignment horizontal="center" vertical="center"/>
    </xf>
    <xf numFmtId="0" fontId="0" fillId="0" borderId="13" xfId="0" applyBorder="1"/>
    <xf numFmtId="49" fontId="0" fillId="2" borderId="2" xfId="0" applyNumberFormat="1" applyFill="1" applyBorder="1" applyAlignment="1">
      <alignment horizontal="left" vertical="center" wrapText="1"/>
    </xf>
    <xf numFmtId="176" fontId="11" fillId="5" borderId="13" xfId="1" applyNumberFormat="1" applyFont="1" applyFill="1" applyBorder="1" applyAlignment="1">
      <alignment horizontal="center" vertical="center" wrapText="1"/>
    </xf>
    <xf numFmtId="176" fontId="2" fillId="0" borderId="3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8" xfId="2" applyFont="1" applyFill="1" applyBorder="1" applyAlignment="1">
      <alignment horizontal="center" vertical="center"/>
    </xf>
    <xf numFmtId="176" fontId="2" fillId="0" borderId="7" xfId="2" applyFont="1" applyFill="1" applyBorder="1" applyAlignment="1">
      <alignment horizontal="center" vertical="center"/>
    </xf>
    <xf numFmtId="41" fontId="13" fillId="0" borderId="7" xfId="6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1" fontId="3" fillId="5" borderId="0" xfId="0" applyNumberFormat="1" applyFont="1" applyFill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176" fontId="13" fillId="0" borderId="16" xfId="2" applyFont="1" applyFill="1" applyBorder="1" applyAlignment="1">
      <alignment horizontal="center" vertical="center"/>
    </xf>
    <xf numFmtId="176" fontId="29" fillId="0" borderId="0" xfId="2" applyFont="1" applyAlignment="1">
      <alignment horizontal="center" vertical="center" wrapText="1"/>
    </xf>
    <xf numFmtId="41" fontId="19" fillId="0" borderId="22" xfId="5" applyFont="1" applyBorder="1" applyAlignment="1">
      <alignment horizontal="center" vertical="center"/>
    </xf>
    <xf numFmtId="41" fontId="19" fillId="0" borderId="23" xfId="5" applyFont="1" applyBorder="1" applyAlignment="1">
      <alignment horizontal="center" vertical="center"/>
    </xf>
    <xf numFmtId="41" fontId="19" fillId="0" borderId="21" xfId="5" applyFont="1" applyBorder="1" applyAlignment="1">
      <alignment horizontal="center" vertical="center"/>
    </xf>
    <xf numFmtId="0" fontId="19" fillId="6" borderId="22" xfId="4" applyFont="1" applyFill="1" applyBorder="1" applyAlignment="1">
      <alignment horizontal="center" vertical="center"/>
    </xf>
    <xf numFmtId="0" fontId="19" fillId="6" borderId="23" xfId="4" applyFont="1" applyFill="1" applyBorder="1" applyAlignment="1">
      <alignment horizontal="center" vertical="center"/>
    </xf>
    <xf numFmtId="0" fontId="19" fillId="6" borderId="21" xfId="4" applyFont="1" applyFill="1" applyBorder="1" applyAlignment="1">
      <alignment horizontal="center" vertical="center"/>
    </xf>
    <xf numFmtId="177" fontId="24" fillId="0" borderId="0" xfId="0" applyNumberFormat="1" applyFont="1" applyAlignment="1">
      <alignment horizontal="left" vertical="center" wrapText="1"/>
    </xf>
    <xf numFmtId="0" fontId="20" fillId="0" borderId="0" xfId="4" applyFont="1" applyAlignment="1">
      <alignment horizontal="center" vertical="center"/>
    </xf>
    <xf numFmtId="0" fontId="10" fillId="6" borderId="5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 wrapText="1"/>
    </xf>
    <xf numFmtId="49" fontId="9" fillId="7" borderId="2" xfId="3" applyNumberFormat="1" applyFont="1" applyFill="1" applyBorder="1" applyAlignment="1">
      <alignment horizontal="center" vertical="center" wrapText="1"/>
    </xf>
    <xf numFmtId="176" fontId="9" fillId="7" borderId="2" xfId="3" applyNumberFormat="1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176" fontId="11" fillId="0" borderId="10" xfId="1" applyNumberFormat="1" applyFont="1" applyFill="1" applyBorder="1" applyAlignment="1">
      <alignment horizontal="center" vertical="center" wrapText="1"/>
    </xf>
    <xf numFmtId="176" fontId="11" fillId="0" borderId="13" xfId="1" applyNumberFormat="1" applyFont="1" applyFill="1" applyBorder="1" applyAlignment="1">
      <alignment horizontal="center" vertical="center" wrapText="1"/>
    </xf>
    <xf numFmtId="176" fontId="11" fillId="0" borderId="11" xfId="1" applyNumberFormat="1" applyFont="1" applyFill="1" applyBorder="1" applyAlignment="1">
      <alignment horizontal="center" vertical="center" wrapText="1"/>
    </xf>
    <xf numFmtId="0" fontId="0" fillId="0" borderId="13" xfId="0" applyBorder="1"/>
    <xf numFmtId="176" fontId="0" fillId="0" borderId="5" xfId="2" applyFont="1" applyFill="1" applyBorder="1" applyAlignment="1">
      <alignment horizontal="center" vertical="center"/>
    </xf>
    <xf numFmtId="176" fontId="0" fillId="0" borderId="1" xfId="2" applyFont="1" applyFill="1" applyBorder="1" applyAlignment="1">
      <alignment horizontal="center" vertical="center"/>
    </xf>
    <xf numFmtId="176" fontId="0" fillId="0" borderId="9" xfId="2" applyFont="1" applyFill="1" applyBorder="1" applyAlignment="1">
      <alignment horizontal="center" vertical="center"/>
    </xf>
    <xf numFmtId="176" fontId="13" fillId="0" borderId="5" xfId="2" applyFont="1" applyFill="1" applyBorder="1" applyAlignment="1">
      <alignment horizontal="center" vertical="center"/>
    </xf>
    <xf numFmtId="176" fontId="13" fillId="0" borderId="1" xfId="2" applyFont="1" applyFill="1" applyBorder="1" applyAlignment="1">
      <alignment horizontal="center" vertical="center"/>
    </xf>
    <xf numFmtId="176" fontId="13" fillId="0" borderId="9" xfId="2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4" fillId="8" borderId="5" xfId="0" applyNumberFormat="1" applyFont="1" applyFill="1" applyBorder="1" applyAlignment="1">
      <alignment horizontal="center" vertical="center" wrapText="1"/>
    </xf>
    <xf numFmtId="49" fontId="14" fillId="8" borderId="1" xfId="0" applyNumberFormat="1" applyFont="1" applyFill="1" applyBorder="1" applyAlignment="1">
      <alignment horizontal="center" vertical="center" wrapText="1"/>
    </xf>
    <xf numFmtId="49" fontId="14" fillId="8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176" fontId="11" fillId="5" borderId="10" xfId="1" applyNumberFormat="1" applyFont="1" applyFill="1" applyBorder="1" applyAlignment="1">
      <alignment horizontal="center" vertical="center" wrapText="1"/>
    </xf>
    <xf numFmtId="176" fontId="11" fillId="5" borderId="13" xfId="1" applyNumberFormat="1" applyFont="1" applyFill="1" applyBorder="1" applyAlignment="1">
      <alignment horizontal="center" vertical="center" wrapText="1"/>
    </xf>
    <xf numFmtId="176" fontId="11" fillId="5" borderId="11" xfId="1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1" fontId="13" fillId="5" borderId="10" xfId="6" applyFont="1" applyFill="1" applyBorder="1" applyAlignment="1">
      <alignment horizontal="left" vertical="center" wrapText="1"/>
    </xf>
    <xf numFmtId="41" fontId="13" fillId="5" borderId="11" xfId="6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176" fontId="13" fillId="5" borderId="4" xfId="2" applyFont="1" applyFill="1" applyBorder="1" applyAlignment="1">
      <alignment horizontal="center" vertical="center"/>
    </xf>
    <xf numFmtId="176" fontId="13" fillId="5" borderId="12" xfId="2" applyFont="1" applyFill="1" applyBorder="1" applyAlignment="1">
      <alignment horizontal="center" vertical="center"/>
    </xf>
    <xf numFmtId="176" fontId="14" fillId="5" borderId="10" xfId="2" applyFont="1" applyFill="1" applyBorder="1" applyAlignment="1">
      <alignment horizontal="right" vertical="center"/>
    </xf>
    <xf numFmtId="176" fontId="14" fillId="5" borderId="13" xfId="2" applyFont="1" applyFill="1" applyBorder="1" applyAlignment="1">
      <alignment horizontal="right" vertical="center"/>
    </xf>
    <xf numFmtId="176" fontId="14" fillId="5" borderId="11" xfId="2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14" fillId="0" borderId="10" xfId="2" applyFont="1" applyFill="1" applyBorder="1" applyAlignment="1">
      <alignment horizontal="center" vertical="center"/>
    </xf>
    <xf numFmtId="176" fontId="14" fillId="0" borderId="11" xfId="2" applyFont="1" applyFill="1" applyBorder="1" applyAlignment="1">
      <alignment horizontal="center" vertical="center"/>
    </xf>
    <xf numFmtId="176" fontId="14" fillId="5" borderId="3" xfId="2" applyFont="1" applyFill="1" applyBorder="1" applyAlignment="1">
      <alignment horizontal="center" vertical="center"/>
    </xf>
    <xf numFmtId="176" fontId="14" fillId="5" borderId="8" xfId="2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176" fontId="13" fillId="0" borderId="3" xfId="2" applyFont="1" applyFill="1" applyBorder="1" applyAlignment="1">
      <alignment horizontal="center" vertical="center"/>
    </xf>
    <xf numFmtId="176" fontId="13" fillId="0" borderId="7" xfId="2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5" borderId="10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0" fontId="15" fillId="7" borderId="15" xfId="0" applyFont="1" applyFill="1" applyBorder="1" applyAlignment="1">
      <alignment horizontal="right" vertical="center"/>
    </xf>
    <xf numFmtId="0" fontId="15" fillId="7" borderId="7" xfId="0" applyFont="1" applyFill="1" applyBorder="1" applyAlignment="1">
      <alignment horizontal="right" vertical="center"/>
    </xf>
    <xf numFmtId="0" fontId="15" fillId="7" borderId="16" xfId="0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center" vertical="top" wrapText="1"/>
    </xf>
    <xf numFmtId="0" fontId="14" fillId="5" borderId="13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top" wrapText="1"/>
    </xf>
    <xf numFmtId="0" fontId="27" fillId="6" borderId="5" xfId="1" applyFont="1" applyFill="1" applyBorder="1" applyAlignment="1">
      <alignment horizontal="center" vertical="center"/>
    </xf>
    <xf numFmtId="0" fontId="27" fillId="6" borderId="1" xfId="1" applyFont="1" applyFill="1" applyBorder="1" applyAlignment="1">
      <alignment horizontal="center" vertical="center"/>
    </xf>
    <xf numFmtId="0" fontId="27" fillId="6" borderId="9" xfId="1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center" wrapText="1"/>
    </xf>
    <xf numFmtId="49" fontId="15" fillId="7" borderId="2" xfId="0" applyNumberFormat="1" applyFont="1" applyFill="1" applyBorder="1" applyAlignment="1">
      <alignment horizontal="center" vertical="center" wrapText="1"/>
    </xf>
    <xf numFmtId="49" fontId="25" fillId="7" borderId="2" xfId="0" applyNumberFormat="1" applyFont="1" applyFill="1" applyBorder="1" applyAlignment="1">
      <alignment horizontal="center" vertical="center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9" fontId="14" fillId="5" borderId="13" xfId="0" applyNumberFormat="1" applyFont="1" applyFill="1" applyBorder="1" applyAlignment="1">
      <alignment horizontal="center" vertical="center" wrapText="1"/>
    </xf>
    <xf numFmtId="49" fontId="14" fillId="5" borderId="11" xfId="0" applyNumberFormat="1" applyFont="1" applyFill="1" applyBorder="1" applyAlignment="1">
      <alignment horizontal="center" vertical="center" wrapText="1"/>
    </xf>
    <xf numFmtId="176" fontId="14" fillId="5" borderId="13" xfId="2" applyFont="1" applyFill="1" applyBorder="1" applyAlignment="1">
      <alignment horizontal="center" vertical="center" wrapText="1"/>
    </xf>
    <xf numFmtId="176" fontId="14" fillId="5" borderId="11" xfId="2" applyFont="1" applyFill="1" applyBorder="1" applyAlignment="1">
      <alignment horizontal="center" vertical="center" wrapText="1"/>
    </xf>
    <xf numFmtId="176" fontId="14" fillId="5" borderId="10" xfId="2" applyFont="1" applyFill="1" applyBorder="1" applyAlignment="1">
      <alignment horizontal="center" vertical="center" wrapText="1"/>
    </xf>
    <xf numFmtId="176" fontId="14" fillId="5" borderId="7" xfId="2" applyFont="1" applyFill="1" applyBorder="1" applyAlignment="1">
      <alignment horizontal="center" vertical="center"/>
    </xf>
  </cellXfs>
  <cellStyles count="186">
    <cellStyle name="메모" xfId="1" builtinId="10"/>
    <cellStyle name="백분율" xfId="138" builtinId="5"/>
    <cellStyle name="쉼표 [0]" xfId="2" builtinId="6"/>
    <cellStyle name="쉼표 [0] 2" xfId="5"/>
    <cellStyle name="쉼표 [0] 2 10" xfId="91"/>
    <cellStyle name="쉼표 [0] 2 11" xfId="139"/>
    <cellStyle name="쉼표 [0] 2 2" xfId="7"/>
    <cellStyle name="쉼표 [0] 2 2 2" xfId="10"/>
    <cellStyle name="쉼표 [0] 2 2 2 2" xfId="17"/>
    <cellStyle name="쉼표 [0] 2 2 2 2 2" xfId="43"/>
    <cellStyle name="쉼표 [0] 2 2 2 2 2 2" xfId="90"/>
    <cellStyle name="쉼표 [0] 2 2 2 2 2 3" xfId="137"/>
    <cellStyle name="쉼표 [0] 2 2 2 2 2 4" xfId="185"/>
    <cellStyle name="쉼표 [0] 2 2 2 2 3" xfId="64"/>
    <cellStyle name="쉼표 [0] 2 2 2 2 4" xfId="111"/>
    <cellStyle name="쉼표 [0] 2 2 2 2 5" xfId="159"/>
    <cellStyle name="쉼표 [0] 2 2 2 3" xfId="23"/>
    <cellStyle name="쉼표 [0] 2 2 2 3 2" xfId="36"/>
    <cellStyle name="쉼표 [0] 2 2 2 3 2 2" xfId="83"/>
    <cellStyle name="쉼표 [0] 2 2 2 3 2 3" xfId="130"/>
    <cellStyle name="쉼표 [0] 2 2 2 3 2 4" xfId="178"/>
    <cellStyle name="쉼표 [0] 2 2 2 3 3" xfId="70"/>
    <cellStyle name="쉼표 [0] 2 2 2 3 4" xfId="117"/>
    <cellStyle name="쉼표 [0] 2 2 2 3 5" xfId="165"/>
    <cellStyle name="쉼표 [0] 2 2 2 4" xfId="30"/>
    <cellStyle name="쉼표 [0] 2 2 2 4 2" xfId="77"/>
    <cellStyle name="쉼표 [0] 2 2 2 4 3" xfId="124"/>
    <cellStyle name="쉼표 [0] 2 2 2 4 4" xfId="172"/>
    <cellStyle name="쉼표 [0] 2 2 2 5" xfId="57"/>
    <cellStyle name="쉼표 [0] 2 2 2 5 2" xfId="104"/>
    <cellStyle name="쉼표 [0] 2 2 2 5 3" xfId="152"/>
    <cellStyle name="쉼표 [0] 2 2 2 6" xfId="51"/>
    <cellStyle name="쉼표 [0] 2 2 2 7" xfId="98"/>
    <cellStyle name="쉼표 [0] 2 2 2 8" xfId="146"/>
    <cellStyle name="쉼표 [0] 2 2 3" xfId="14"/>
    <cellStyle name="쉼표 [0] 2 2 3 2" xfId="40"/>
    <cellStyle name="쉼표 [0] 2 2 3 2 2" xfId="87"/>
    <cellStyle name="쉼표 [0] 2 2 3 2 3" xfId="134"/>
    <cellStyle name="쉼표 [0] 2 2 3 2 4" xfId="182"/>
    <cellStyle name="쉼표 [0] 2 2 3 3" xfId="61"/>
    <cellStyle name="쉼표 [0] 2 2 3 4" xfId="108"/>
    <cellStyle name="쉼표 [0] 2 2 3 5" xfId="156"/>
    <cellStyle name="쉼표 [0] 2 2 4" xfId="20"/>
    <cellStyle name="쉼표 [0] 2 2 4 2" xfId="33"/>
    <cellStyle name="쉼표 [0] 2 2 4 2 2" xfId="80"/>
    <cellStyle name="쉼표 [0] 2 2 4 2 3" xfId="127"/>
    <cellStyle name="쉼표 [0] 2 2 4 2 4" xfId="175"/>
    <cellStyle name="쉼표 [0] 2 2 4 3" xfId="67"/>
    <cellStyle name="쉼표 [0] 2 2 4 4" xfId="114"/>
    <cellStyle name="쉼표 [0] 2 2 4 5" xfId="162"/>
    <cellStyle name="쉼표 [0] 2 2 5" xfId="27"/>
    <cellStyle name="쉼표 [0] 2 2 5 2" xfId="74"/>
    <cellStyle name="쉼표 [0] 2 2 5 3" xfId="121"/>
    <cellStyle name="쉼표 [0] 2 2 5 4" xfId="169"/>
    <cellStyle name="쉼표 [0] 2 2 6" xfId="54"/>
    <cellStyle name="쉼표 [0] 2 2 6 2" xfId="101"/>
    <cellStyle name="쉼표 [0] 2 2 6 3" xfId="149"/>
    <cellStyle name="쉼표 [0] 2 2 7" xfId="48"/>
    <cellStyle name="쉼표 [0] 2 2 8" xfId="95"/>
    <cellStyle name="쉼표 [0] 2 2 9" xfId="143"/>
    <cellStyle name="쉼표 [0] 2 3" xfId="8"/>
    <cellStyle name="쉼표 [0] 2 3 2" xfId="15"/>
    <cellStyle name="쉼표 [0] 2 3 2 2" xfId="41"/>
    <cellStyle name="쉼표 [0] 2 3 2 2 2" xfId="88"/>
    <cellStyle name="쉼표 [0] 2 3 2 2 3" xfId="135"/>
    <cellStyle name="쉼표 [0] 2 3 2 2 4" xfId="183"/>
    <cellStyle name="쉼표 [0] 2 3 2 3" xfId="62"/>
    <cellStyle name="쉼표 [0] 2 3 2 4" xfId="109"/>
    <cellStyle name="쉼표 [0] 2 3 2 5" xfId="157"/>
    <cellStyle name="쉼표 [0] 2 3 3" xfId="21"/>
    <cellStyle name="쉼표 [0] 2 3 3 2" xfId="34"/>
    <cellStyle name="쉼표 [0] 2 3 3 2 2" xfId="81"/>
    <cellStyle name="쉼표 [0] 2 3 3 2 3" xfId="128"/>
    <cellStyle name="쉼표 [0] 2 3 3 2 4" xfId="176"/>
    <cellStyle name="쉼표 [0] 2 3 3 3" xfId="68"/>
    <cellStyle name="쉼표 [0] 2 3 3 4" xfId="115"/>
    <cellStyle name="쉼표 [0] 2 3 3 5" xfId="163"/>
    <cellStyle name="쉼표 [0] 2 3 4" xfId="28"/>
    <cellStyle name="쉼표 [0] 2 3 4 2" xfId="75"/>
    <cellStyle name="쉼표 [0] 2 3 4 3" xfId="122"/>
    <cellStyle name="쉼표 [0] 2 3 4 4" xfId="170"/>
    <cellStyle name="쉼표 [0] 2 3 5" xfId="55"/>
    <cellStyle name="쉼표 [0] 2 3 5 2" xfId="102"/>
    <cellStyle name="쉼표 [0] 2 3 5 3" xfId="150"/>
    <cellStyle name="쉼표 [0] 2 3 6" xfId="49"/>
    <cellStyle name="쉼표 [0] 2 3 7" xfId="96"/>
    <cellStyle name="쉼표 [0] 2 3 8" xfId="144"/>
    <cellStyle name="쉼표 [0] 2 4" xfId="11"/>
    <cellStyle name="쉼표 [0] 2 4 2" xfId="24"/>
    <cellStyle name="쉼표 [0] 2 4 2 2" xfId="71"/>
    <cellStyle name="쉼표 [0] 2 4 2 3" xfId="118"/>
    <cellStyle name="쉼표 [0] 2 4 2 4" xfId="166"/>
    <cellStyle name="쉼표 [0] 2 4 3" xfId="37"/>
    <cellStyle name="쉼표 [0] 2 4 3 2" xfId="84"/>
    <cellStyle name="쉼표 [0] 2 4 3 3" xfId="131"/>
    <cellStyle name="쉼표 [0] 2 4 3 4" xfId="179"/>
    <cellStyle name="쉼표 [0] 2 4 4" xfId="58"/>
    <cellStyle name="쉼표 [0] 2 4 4 2" xfId="105"/>
    <cellStyle name="쉼표 [0] 2 4 4 3" xfId="153"/>
    <cellStyle name="쉼표 [0] 2 4 5" xfId="46"/>
    <cellStyle name="쉼표 [0] 2 4 6" xfId="93"/>
    <cellStyle name="쉼표 [0] 2 4 7" xfId="141"/>
    <cellStyle name="쉼표 [0] 2 5" xfId="12"/>
    <cellStyle name="쉼표 [0] 2 5 2" xfId="38"/>
    <cellStyle name="쉼표 [0] 2 5 2 2" xfId="85"/>
    <cellStyle name="쉼표 [0] 2 5 2 3" xfId="132"/>
    <cellStyle name="쉼표 [0] 2 5 2 4" xfId="180"/>
    <cellStyle name="쉼표 [0] 2 5 3" xfId="59"/>
    <cellStyle name="쉼표 [0] 2 5 4" xfId="106"/>
    <cellStyle name="쉼표 [0] 2 5 5" xfId="154"/>
    <cellStyle name="쉼표 [0] 2 6" xfId="18"/>
    <cellStyle name="쉼표 [0] 2 6 2" xfId="31"/>
    <cellStyle name="쉼표 [0] 2 6 2 2" xfId="78"/>
    <cellStyle name="쉼표 [0] 2 6 2 3" xfId="125"/>
    <cellStyle name="쉼표 [0] 2 6 2 4" xfId="173"/>
    <cellStyle name="쉼표 [0] 2 6 3" xfId="65"/>
    <cellStyle name="쉼표 [0] 2 6 4" xfId="112"/>
    <cellStyle name="쉼표 [0] 2 6 5" xfId="160"/>
    <cellStyle name="쉼표 [0] 2 7" xfId="25"/>
    <cellStyle name="쉼표 [0] 2 7 2" xfId="72"/>
    <cellStyle name="쉼표 [0] 2 7 3" xfId="119"/>
    <cellStyle name="쉼표 [0] 2 7 4" xfId="167"/>
    <cellStyle name="쉼표 [0] 2 8" xfId="52"/>
    <cellStyle name="쉼표 [0] 2 8 2" xfId="99"/>
    <cellStyle name="쉼표 [0] 2 8 3" xfId="147"/>
    <cellStyle name="쉼표 [0] 2 9" xfId="44"/>
    <cellStyle name="쉼표 [0] 3" xfId="6"/>
    <cellStyle name="쉼표 [0] 3 2" xfId="9"/>
    <cellStyle name="쉼표 [0] 3 2 2" xfId="16"/>
    <cellStyle name="쉼표 [0] 3 2 2 2" xfId="42"/>
    <cellStyle name="쉼표 [0] 3 2 2 2 2" xfId="89"/>
    <cellStyle name="쉼표 [0] 3 2 2 2 3" xfId="136"/>
    <cellStyle name="쉼표 [0] 3 2 2 2 4" xfId="184"/>
    <cellStyle name="쉼표 [0] 3 2 2 3" xfId="63"/>
    <cellStyle name="쉼표 [0] 3 2 2 4" xfId="110"/>
    <cellStyle name="쉼표 [0] 3 2 2 5" xfId="158"/>
    <cellStyle name="쉼표 [0] 3 2 3" xfId="22"/>
    <cellStyle name="쉼표 [0] 3 2 3 2" xfId="35"/>
    <cellStyle name="쉼표 [0] 3 2 3 2 2" xfId="82"/>
    <cellStyle name="쉼표 [0] 3 2 3 2 3" xfId="129"/>
    <cellStyle name="쉼표 [0] 3 2 3 2 4" xfId="177"/>
    <cellStyle name="쉼표 [0] 3 2 3 3" xfId="69"/>
    <cellStyle name="쉼표 [0] 3 2 3 4" xfId="116"/>
    <cellStyle name="쉼표 [0] 3 2 3 5" xfId="164"/>
    <cellStyle name="쉼표 [0] 3 2 4" xfId="29"/>
    <cellStyle name="쉼표 [0] 3 2 4 2" xfId="76"/>
    <cellStyle name="쉼표 [0] 3 2 4 3" xfId="123"/>
    <cellStyle name="쉼표 [0] 3 2 4 4" xfId="171"/>
    <cellStyle name="쉼표 [0] 3 2 5" xfId="56"/>
    <cellStyle name="쉼표 [0] 3 2 5 2" xfId="103"/>
    <cellStyle name="쉼표 [0] 3 2 5 3" xfId="151"/>
    <cellStyle name="쉼표 [0] 3 2 6" xfId="50"/>
    <cellStyle name="쉼표 [0] 3 2 7" xfId="97"/>
    <cellStyle name="쉼표 [0] 3 2 8" xfId="145"/>
    <cellStyle name="쉼표 [0] 3 3" xfId="13"/>
    <cellStyle name="쉼표 [0] 3 3 2" xfId="39"/>
    <cellStyle name="쉼표 [0] 3 3 2 2" xfId="86"/>
    <cellStyle name="쉼표 [0] 3 3 2 3" xfId="133"/>
    <cellStyle name="쉼표 [0] 3 3 2 4" xfId="181"/>
    <cellStyle name="쉼표 [0] 3 3 3" xfId="60"/>
    <cellStyle name="쉼표 [0] 3 3 4" xfId="107"/>
    <cellStyle name="쉼표 [0] 3 3 5" xfId="155"/>
    <cellStyle name="쉼표 [0] 3 4" xfId="19"/>
    <cellStyle name="쉼표 [0] 3 4 2" xfId="32"/>
    <cellStyle name="쉼표 [0] 3 4 2 2" xfId="79"/>
    <cellStyle name="쉼표 [0] 3 4 2 3" xfId="126"/>
    <cellStyle name="쉼표 [0] 3 4 2 4" xfId="174"/>
    <cellStyle name="쉼표 [0] 3 4 3" xfId="66"/>
    <cellStyle name="쉼표 [0] 3 4 4" xfId="113"/>
    <cellStyle name="쉼표 [0] 3 4 5" xfId="161"/>
    <cellStyle name="쉼표 [0] 3 5" xfId="26"/>
    <cellStyle name="쉼표 [0] 3 5 2" xfId="73"/>
    <cellStyle name="쉼표 [0] 3 5 3" xfId="120"/>
    <cellStyle name="쉼표 [0] 3 5 4" xfId="168"/>
    <cellStyle name="쉼표 [0] 3 6" xfId="53"/>
    <cellStyle name="쉼표 [0] 3 6 2" xfId="100"/>
    <cellStyle name="쉼표 [0] 3 6 3" xfId="148"/>
    <cellStyle name="쉼표 [0] 3 7" xfId="47"/>
    <cellStyle name="쉼표 [0] 3 8" xfId="94"/>
    <cellStyle name="쉼표 [0] 3 9" xfId="142"/>
    <cellStyle name="쉼표 [0] 4" xfId="45"/>
    <cellStyle name="쉼표 [0] 4 2" xfId="92"/>
    <cellStyle name="쉼표 [0] 4 3" xfId="140"/>
    <cellStyle name="좋음" xfId="3" builtinId="26"/>
    <cellStyle name="표준" xfId="0" builtinId="0"/>
    <cellStyle name="표준 2" xfId="4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6"/>
  <sheetViews>
    <sheetView tabSelected="1" view="pageBreakPreview" zoomScaleNormal="100" zoomScaleSheetLayoutView="100" workbookViewId="0">
      <selection activeCell="F6" sqref="F6"/>
    </sheetView>
  </sheetViews>
  <sheetFormatPr defaultRowHeight="13.5" x14ac:dyDescent="0.15"/>
  <cols>
    <col min="1" max="1" width="40" style="78" customWidth="1"/>
    <col min="2" max="2" width="16.140625" style="78" customWidth="1"/>
    <col min="3" max="3" width="9.28515625" style="78" customWidth="1"/>
    <col min="4" max="4" width="12.85546875" style="78" customWidth="1"/>
    <col min="5" max="5" width="14.28515625" style="78" customWidth="1"/>
    <col min="6" max="6" width="40.140625" style="78" customWidth="1"/>
    <col min="7" max="259" width="9.140625" style="78"/>
    <col min="260" max="260" width="44.140625" style="78" customWidth="1"/>
    <col min="261" max="261" width="45.85546875" style="78" customWidth="1"/>
    <col min="262" max="262" width="48.140625" style="78" customWidth="1"/>
    <col min="263" max="515" width="9.140625" style="78"/>
    <col min="516" max="516" width="44.140625" style="78" customWidth="1"/>
    <col min="517" max="517" width="45.85546875" style="78" customWidth="1"/>
    <col min="518" max="518" width="48.140625" style="78" customWidth="1"/>
    <col min="519" max="771" width="9.140625" style="78"/>
    <col min="772" max="772" width="44.140625" style="78" customWidth="1"/>
    <col min="773" max="773" width="45.85546875" style="78" customWidth="1"/>
    <col min="774" max="774" width="48.140625" style="78" customWidth="1"/>
    <col min="775" max="1027" width="9.140625" style="78"/>
    <col min="1028" max="1028" width="44.140625" style="78" customWidth="1"/>
    <col min="1029" max="1029" width="45.85546875" style="78" customWidth="1"/>
    <col min="1030" max="1030" width="48.140625" style="78" customWidth="1"/>
    <col min="1031" max="1283" width="9.140625" style="78"/>
    <col min="1284" max="1284" width="44.140625" style="78" customWidth="1"/>
    <col min="1285" max="1285" width="45.85546875" style="78" customWidth="1"/>
    <col min="1286" max="1286" width="48.140625" style="78" customWidth="1"/>
    <col min="1287" max="1539" width="9.140625" style="78"/>
    <col min="1540" max="1540" width="44.140625" style="78" customWidth="1"/>
    <col min="1541" max="1541" width="45.85546875" style="78" customWidth="1"/>
    <col min="1542" max="1542" width="48.140625" style="78" customWidth="1"/>
    <col min="1543" max="1795" width="9.140625" style="78"/>
    <col min="1796" max="1796" width="44.140625" style="78" customWidth="1"/>
    <col min="1797" max="1797" width="45.85546875" style="78" customWidth="1"/>
    <col min="1798" max="1798" width="48.140625" style="78" customWidth="1"/>
    <col min="1799" max="2051" width="9.140625" style="78"/>
    <col min="2052" max="2052" width="44.140625" style="78" customWidth="1"/>
    <col min="2053" max="2053" width="45.85546875" style="78" customWidth="1"/>
    <col min="2054" max="2054" width="48.140625" style="78" customWidth="1"/>
    <col min="2055" max="2307" width="9.140625" style="78"/>
    <col min="2308" max="2308" width="44.140625" style="78" customWidth="1"/>
    <col min="2309" max="2309" width="45.85546875" style="78" customWidth="1"/>
    <col min="2310" max="2310" width="48.140625" style="78" customWidth="1"/>
    <col min="2311" max="2563" width="9.140625" style="78"/>
    <col min="2564" max="2564" width="44.140625" style="78" customWidth="1"/>
    <col min="2565" max="2565" width="45.85546875" style="78" customWidth="1"/>
    <col min="2566" max="2566" width="48.140625" style="78" customWidth="1"/>
    <col min="2567" max="2819" width="9.140625" style="78"/>
    <col min="2820" max="2820" width="44.140625" style="78" customWidth="1"/>
    <col min="2821" max="2821" width="45.85546875" style="78" customWidth="1"/>
    <col min="2822" max="2822" width="48.140625" style="78" customWidth="1"/>
    <col min="2823" max="3075" width="9.140625" style="78"/>
    <col min="3076" max="3076" width="44.140625" style="78" customWidth="1"/>
    <col min="3077" max="3077" width="45.85546875" style="78" customWidth="1"/>
    <col min="3078" max="3078" width="48.140625" style="78" customWidth="1"/>
    <col min="3079" max="3331" width="9.140625" style="78"/>
    <col min="3332" max="3332" width="44.140625" style="78" customWidth="1"/>
    <col min="3333" max="3333" width="45.85546875" style="78" customWidth="1"/>
    <col min="3334" max="3334" width="48.140625" style="78" customWidth="1"/>
    <col min="3335" max="3587" width="9.140625" style="78"/>
    <col min="3588" max="3588" width="44.140625" style="78" customWidth="1"/>
    <col min="3589" max="3589" width="45.85546875" style="78" customWidth="1"/>
    <col min="3590" max="3590" width="48.140625" style="78" customWidth="1"/>
    <col min="3591" max="3843" width="9.140625" style="78"/>
    <col min="3844" max="3844" width="44.140625" style="78" customWidth="1"/>
    <col min="3845" max="3845" width="45.85546875" style="78" customWidth="1"/>
    <col min="3846" max="3846" width="48.140625" style="78" customWidth="1"/>
    <col min="3847" max="4099" width="9.140625" style="78"/>
    <col min="4100" max="4100" width="44.140625" style="78" customWidth="1"/>
    <col min="4101" max="4101" width="45.85546875" style="78" customWidth="1"/>
    <col min="4102" max="4102" width="48.140625" style="78" customWidth="1"/>
    <col min="4103" max="4355" width="9.140625" style="78"/>
    <col min="4356" max="4356" width="44.140625" style="78" customWidth="1"/>
    <col min="4357" max="4357" width="45.85546875" style="78" customWidth="1"/>
    <col min="4358" max="4358" width="48.140625" style="78" customWidth="1"/>
    <col min="4359" max="4611" width="9.140625" style="78"/>
    <col min="4612" max="4612" width="44.140625" style="78" customWidth="1"/>
    <col min="4613" max="4613" width="45.85546875" style="78" customWidth="1"/>
    <col min="4614" max="4614" width="48.140625" style="78" customWidth="1"/>
    <col min="4615" max="4867" width="9.140625" style="78"/>
    <col min="4868" max="4868" width="44.140625" style="78" customWidth="1"/>
    <col min="4869" max="4869" width="45.85546875" style="78" customWidth="1"/>
    <col min="4870" max="4870" width="48.140625" style="78" customWidth="1"/>
    <col min="4871" max="5123" width="9.140625" style="78"/>
    <col min="5124" max="5124" width="44.140625" style="78" customWidth="1"/>
    <col min="5125" max="5125" width="45.85546875" style="78" customWidth="1"/>
    <col min="5126" max="5126" width="48.140625" style="78" customWidth="1"/>
    <col min="5127" max="5379" width="9.140625" style="78"/>
    <col min="5380" max="5380" width="44.140625" style="78" customWidth="1"/>
    <col min="5381" max="5381" width="45.85546875" style="78" customWidth="1"/>
    <col min="5382" max="5382" width="48.140625" style="78" customWidth="1"/>
    <col min="5383" max="5635" width="9.140625" style="78"/>
    <col min="5636" max="5636" width="44.140625" style="78" customWidth="1"/>
    <col min="5637" max="5637" width="45.85546875" style="78" customWidth="1"/>
    <col min="5638" max="5638" width="48.140625" style="78" customWidth="1"/>
    <col min="5639" max="5891" width="9.140625" style="78"/>
    <col min="5892" max="5892" width="44.140625" style="78" customWidth="1"/>
    <col min="5893" max="5893" width="45.85546875" style="78" customWidth="1"/>
    <col min="5894" max="5894" width="48.140625" style="78" customWidth="1"/>
    <col min="5895" max="6147" width="9.140625" style="78"/>
    <col min="6148" max="6148" width="44.140625" style="78" customWidth="1"/>
    <col min="6149" max="6149" width="45.85546875" style="78" customWidth="1"/>
    <col min="6150" max="6150" width="48.140625" style="78" customWidth="1"/>
    <col min="6151" max="6403" width="9.140625" style="78"/>
    <col min="6404" max="6404" width="44.140625" style="78" customWidth="1"/>
    <col min="6405" max="6405" width="45.85546875" style="78" customWidth="1"/>
    <col min="6406" max="6406" width="48.140625" style="78" customWidth="1"/>
    <col min="6407" max="6659" width="9.140625" style="78"/>
    <col min="6660" max="6660" width="44.140625" style="78" customWidth="1"/>
    <col min="6661" max="6661" width="45.85546875" style="78" customWidth="1"/>
    <col min="6662" max="6662" width="48.140625" style="78" customWidth="1"/>
    <col min="6663" max="6915" width="9.140625" style="78"/>
    <col min="6916" max="6916" width="44.140625" style="78" customWidth="1"/>
    <col min="6917" max="6917" width="45.85546875" style="78" customWidth="1"/>
    <col min="6918" max="6918" width="48.140625" style="78" customWidth="1"/>
    <col min="6919" max="7171" width="9.140625" style="78"/>
    <col min="7172" max="7172" width="44.140625" style="78" customWidth="1"/>
    <col min="7173" max="7173" width="45.85546875" style="78" customWidth="1"/>
    <col min="7174" max="7174" width="48.140625" style="78" customWidth="1"/>
    <col min="7175" max="7427" width="9.140625" style="78"/>
    <col min="7428" max="7428" width="44.140625" style="78" customWidth="1"/>
    <col min="7429" max="7429" width="45.85546875" style="78" customWidth="1"/>
    <col min="7430" max="7430" width="48.140625" style="78" customWidth="1"/>
    <col min="7431" max="7683" width="9.140625" style="78"/>
    <col min="7684" max="7684" width="44.140625" style="78" customWidth="1"/>
    <col min="7685" max="7685" width="45.85546875" style="78" customWidth="1"/>
    <col min="7686" max="7686" width="48.140625" style="78" customWidth="1"/>
    <col min="7687" max="7939" width="9.140625" style="78"/>
    <col min="7940" max="7940" width="44.140625" style="78" customWidth="1"/>
    <col min="7941" max="7941" width="45.85546875" style="78" customWidth="1"/>
    <col min="7942" max="7942" width="48.140625" style="78" customWidth="1"/>
    <col min="7943" max="8195" width="9.140625" style="78"/>
    <col min="8196" max="8196" width="44.140625" style="78" customWidth="1"/>
    <col min="8197" max="8197" width="45.85546875" style="78" customWidth="1"/>
    <col min="8198" max="8198" width="48.140625" style="78" customWidth="1"/>
    <col min="8199" max="8451" width="9.140625" style="78"/>
    <col min="8452" max="8452" width="44.140625" style="78" customWidth="1"/>
    <col min="8453" max="8453" width="45.85546875" style="78" customWidth="1"/>
    <col min="8454" max="8454" width="48.140625" style="78" customWidth="1"/>
    <col min="8455" max="8707" width="9.140625" style="78"/>
    <col min="8708" max="8708" width="44.140625" style="78" customWidth="1"/>
    <col min="8709" max="8709" width="45.85546875" style="78" customWidth="1"/>
    <col min="8710" max="8710" width="48.140625" style="78" customWidth="1"/>
    <col min="8711" max="8963" width="9.140625" style="78"/>
    <col min="8964" max="8964" width="44.140625" style="78" customWidth="1"/>
    <col min="8965" max="8965" width="45.85546875" style="78" customWidth="1"/>
    <col min="8966" max="8966" width="48.140625" style="78" customWidth="1"/>
    <col min="8967" max="9219" width="9.140625" style="78"/>
    <col min="9220" max="9220" width="44.140625" style="78" customWidth="1"/>
    <col min="9221" max="9221" width="45.85546875" style="78" customWidth="1"/>
    <col min="9222" max="9222" width="48.140625" style="78" customWidth="1"/>
    <col min="9223" max="9475" width="9.140625" style="78"/>
    <col min="9476" max="9476" width="44.140625" style="78" customWidth="1"/>
    <col min="9477" max="9477" width="45.85546875" style="78" customWidth="1"/>
    <col min="9478" max="9478" width="48.140625" style="78" customWidth="1"/>
    <col min="9479" max="9731" width="9.140625" style="78"/>
    <col min="9732" max="9732" width="44.140625" style="78" customWidth="1"/>
    <col min="9733" max="9733" width="45.85546875" style="78" customWidth="1"/>
    <col min="9734" max="9734" width="48.140625" style="78" customWidth="1"/>
    <col min="9735" max="9987" width="9.140625" style="78"/>
    <col min="9988" max="9988" width="44.140625" style="78" customWidth="1"/>
    <col min="9989" max="9989" width="45.85546875" style="78" customWidth="1"/>
    <col min="9990" max="9990" width="48.140625" style="78" customWidth="1"/>
    <col min="9991" max="10243" width="9.140625" style="78"/>
    <col min="10244" max="10244" width="44.140625" style="78" customWidth="1"/>
    <col min="10245" max="10245" width="45.85546875" style="78" customWidth="1"/>
    <col min="10246" max="10246" width="48.140625" style="78" customWidth="1"/>
    <col min="10247" max="10499" width="9.140625" style="78"/>
    <col min="10500" max="10500" width="44.140625" style="78" customWidth="1"/>
    <col min="10501" max="10501" width="45.85546875" style="78" customWidth="1"/>
    <col min="10502" max="10502" width="48.140625" style="78" customWidth="1"/>
    <col min="10503" max="10755" width="9.140625" style="78"/>
    <col min="10756" max="10756" width="44.140625" style="78" customWidth="1"/>
    <col min="10757" max="10757" width="45.85546875" style="78" customWidth="1"/>
    <col min="10758" max="10758" width="48.140625" style="78" customWidth="1"/>
    <col min="10759" max="11011" width="9.140625" style="78"/>
    <col min="11012" max="11012" width="44.140625" style="78" customWidth="1"/>
    <col min="11013" max="11013" width="45.85546875" style="78" customWidth="1"/>
    <col min="11014" max="11014" width="48.140625" style="78" customWidth="1"/>
    <col min="11015" max="11267" width="9.140625" style="78"/>
    <col min="11268" max="11268" width="44.140625" style="78" customWidth="1"/>
    <col min="11269" max="11269" width="45.85546875" style="78" customWidth="1"/>
    <col min="11270" max="11270" width="48.140625" style="78" customWidth="1"/>
    <col min="11271" max="11523" width="9.140625" style="78"/>
    <col min="11524" max="11524" width="44.140625" style="78" customWidth="1"/>
    <col min="11525" max="11525" width="45.85546875" style="78" customWidth="1"/>
    <col min="11526" max="11526" width="48.140625" style="78" customWidth="1"/>
    <col min="11527" max="11779" width="9.140625" style="78"/>
    <col min="11780" max="11780" width="44.140625" style="78" customWidth="1"/>
    <col min="11781" max="11781" width="45.85546875" style="78" customWidth="1"/>
    <col min="11782" max="11782" width="48.140625" style="78" customWidth="1"/>
    <col min="11783" max="12035" width="9.140625" style="78"/>
    <col min="12036" max="12036" width="44.140625" style="78" customWidth="1"/>
    <col min="12037" max="12037" width="45.85546875" style="78" customWidth="1"/>
    <col min="12038" max="12038" width="48.140625" style="78" customWidth="1"/>
    <col min="12039" max="12291" width="9.140625" style="78"/>
    <col min="12292" max="12292" width="44.140625" style="78" customWidth="1"/>
    <col min="12293" max="12293" width="45.85546875" style="78" customWidth="1"/>
    <col min="12294" max="12294" width="48.140625" style="78" customWidth="1"/>
    <col min="12295" max="12547" width="9.140625" style="78"/>
    <col min="12548" max="12548" width="44.140625" style="78" customWidth="1"/>
    <col min="12549" max="12549" width="45.85546875" style="78" customWidth="1"/>
    <col min="12550" max="12550" width="48.140625" style="78" customWidth="1"/>
    <col min="12551" max="12803" width="9.140625" style="78"/>
    <col min="12804" max="12804" width="44.140625" style="78" customWidth="1"/>
    <col min="12805" max="12805" width="45.85546875" style="78" customWidth="1"/>
    <col min="12806" max="12806" width="48.140625" style="78" customWidth="1"/>
    <col min="12807" max="13059" width="9.140625" style="78"/>
    <col min="13060" max="13060" width="44.140625" style="78" customWidth="1"/>
    <col min="13061" max="13061" width="45.85546875" style="78" customWidth="1"/>
    <col min="13062" max="13062" width="48.140625" style="78" customWidth="1"/>
    <col min="13063" max="13315" width="9.140625" style="78"/>
    <col min="13316" max="13316" width="44.140625" style="78" customWidth="1"/>
    <col min="13317" max="13317" width="45.85546875" style="78" customWidth="1"/>
    <col min="13318" max="13318" width="48.140625" style="78" customWidth="1"/>
    <col min="13319" max="13571" width="9.140625" style="78"/>
    <col min="13572" max="13572" width="44.140625" style="78" customWidth="1"/>
    <col min="13573" max="13573" width="45.85546875" style="78" customWidth="1"/>
    <col min="13574" max="13574" width="48.140625" style="78" customWidth="1"/>
    <col min="13575" max="13827" width="9.140625" style="78"/>
    <col min="13828" max="13828" width="44.140625" style="78" customWidth="1"/>
    <col min="13829" max="13829" width="45.85546875" style="78" customWidth="1"/>
    <col min="13830" max="13830" width="48.140625" style="78" customWidth="1"/>
    <col min="13831" max="14083" width="9.140625" style="78"/>
    <col min="14084" max="14084" width="44.140625" style="78" customWidth="1"/>
    <col min="14085" max="14085" width="45.85546875" style="78" customWidth="1"/>
    <col min="14086" max="14086" width="48.140625" style="78" customWidth="1"/>
    <col min="14087" max="14339" width="9.140625" style="78"/>
    <col min="14340" max="14340" width="44.140625" style="78" customWidth="1"/>
    <col min="14341" max="14341" width="45.85546875" style="78" customWidth="1"/>
    <col min="14342" max="14342" width="48.140625" style="78" customWidth="1"/>
    <col min="14343" max="14595" width="9.140625" style="78"/>
    <col min="14596" max="14596" width="44.140625" style="78" customWidth="1"/>
    <col min="14597" max="14597" width="45.85546875" style="78" customWidth="1"/>
    <col min="14598" max="14598" width="48.140625" style="78" customWidth="1"/>
    <col min="14599" max="14851" width="9.140625" style="78"/>
    <col min="14852" max="14852" width="44.140625" style="78" customWidth="1"/>
    <col min="14853" max="14853" width="45.85546875" style="78" customWidth="1"/>
    <col min="14854" max="14854" width="48.140625" style="78" customWidth="1"/>
    <col min="14855" max="15107" width="9.140625" style="78"/>
    <col min="15108" max="15108" width="44.140625" style="78" customWidth="1"/>
    <col min="15109" max="15109" width="45.85546875" style="78" customWidth="1"/>
    <col min="15110" max="15110" width="48.140625" style="78" customWidth="1"/>
    <col min="15111" max="15363" width="9.140625" style="78"/>
    <col min="15364" max="15364" width="44.140625" style="78" customWidth="1"/>
    <col min="15365" max="15365" width="45.85546875" style="78" customWidth="1"/>
    <col min="15366" max="15366" width="48.140625" style="78" customWidth="1"/>
    <col min="15367" max="15619" width="9.140625" style="78"/>
    <col min="15620" max="15620" width="44.140625" style="78" customWidth="1"/>
    <col min="15621" max="15621" width="45.85546875" style="78" customWidth="1"/>
    <col min="15622" max="15622" width="48.140625" style="78" customWidth="1"/>
    <col min="15623" max="15875" width="9.140625" style="78"/>
    <col min="15876" max="15876" width="44.140625" style="78" customWidth="1"/>
    <col min="15877" max="15877" width="45.85546875" style="78" customWidth="1"/>
    <col min="15878" max="15878" width="48.140625" style="78" customWidth="1"/>
    <col min="15879" max="16131" width="9.140625" style="78"/>
    <col min="16132" max="16132" width="44.140625" style="78" customWidth="1"/>
    <col min="16133" max="16133" width="45.85546875" style="78" customWidth="1"/>
    <col min="16134" max="16134" width="48.140625" style="78" customWidth="1"/>
    <col min="16135" max="16384" width="9.140625" style="78"/>
  </cols>
  <sheetData>
    <row r="1" spans="1:14" ht="57.75" customHeight="1" x14ac:dyDescent="0.15">
      <c r="A1" s="182" t="s">
        <v>188</v>
      </c>
      <c r="B1" s="182"/>
      <c r="C1" s="182"/>
      <c r="D1" s="182"/>
      <c r="E1" s="182"/>
      <c r="F1" s="182"/>
    </row>
    <row r="2" spans="1:14" ht="46.5" customHeight="1" x14ac:dyDescent="0.15">
      <c r="A2" s="89" t="s">
        <v>189</v>
      </c>
      <c r="B2" s="88">
        <f>A6</f>
        <v>1166435617.1034484</v>
      </c>
      <c r="C2" s="87" t="s">
        <v>102</v>
      </c>
      <c r="D2" s="87" t="s">
        <v>100</v>
      </c>
      <c r="E2" s="174">
        <f>B6</f>
        <v>1166435617</v>
      </c>
      <c r="F2" s="89" t="s">
        <v>101</v>
      </c>
      <c r="G2" s="82"/>
      <c r="H2" s="82"/>
      <c r="I2" s="82"/>
      <c r="J2" s="82"/>
      <c r="K2" s="82"/>
      <c r="L2" s="82"/>
      <c r="M2" s="82"/>
      <c r="N2" s="82"/>
    </row>
    <row r="3" spans="1:14" ht="25.5" customHeight="1" x14ac:dyDescent="0.15">
      <c r="A3" s="181" t="s">
        <v>104</v>
      </c>
      <c r="B3" s="181"/>
      <c r="C3" s="181"/>
      <c r="D3" s="83"/>
      <c r="E3" s="84"/>
      <c r="F3" s="85"/>
      <c r="G3" s="82"/>
      <c r="H3" s="82"/>
      <c r="I3" s="82"/>
      <c r="J3" s="82"/>
      <c r="K3" s="82"/>
      <c r="L3" s="82"/>
      <c r="M3" s="82"/>
      <c r="N3" s="82"/>
    </row>
    <row r="4" spans="1:14" ht="17.25" customHeight="1" thickBot="1" x14ac:dyDescent="0.2">
      <c r="A4" s="79"/>
      <c r="B4" s="79"/>
      <c r="C4" s="79"/>
      <c r="D4" s="79"/>
      <c r="F4" s="86" t="s">
        <v>103</v>
      </c>
    </row>
    <row r="5" spans="1:14" ht="66" customHeight="1" thickBot="1" x14ac:dyDescent="0.2">
      <c r="A5" s="117" t="s">
        <v>97</v>
      </c>
      <c r="B5" s="178" t="s">
        <v>98</v>
      </c>
      <c r="C5" s="179"/>
      <c r="D5" s="179"/>
      <c r="E5" s="180"/>
      <c r="F5" s="118" t="s">
        <v>99</v>
      </c>
    </row>
    <row r="6" spans="1:14" ht="130.5" customHeight="1" thickBot="1" x14ac:dyDescent="0.2">
      <c r="A6" s="80">
        <f>'세입안(산출내역)'!F38</f>
        <v>1166435617.1034484</v>
      </c>
      <c r="B6" s="175">
        <f>'세출안(산출내역)'!F67</f>
        <v>1166435617</v>
      </c>
      <c r="C6" s="176"/>
      <c r="D6" s="176"/>
      <c r="E6" s="177"/>
      <c r="F6" s="81">
        <f>A6-B6</f>
        <v>0.10344839096069336</v>
      </c>
    </row>
  </sheetData>
  <mergeCells count="4">
    <mergeCell ref="B6:E6"/>
    <mergeCell ref="B5:E5"/>
    <mergeCell ref="A3:C3"/>
    <mergeCell ref="A1:F1"/>
  </mergeCells>
  <phoneticPr fontId="1" type="noConversion"/>
  <pageMargins left="0.83" right="0.19" top="1.28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S38"/>
  <sheetViews>
    <sheetView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2" sqref="G2:P3"/>
    </sheetView>
  </sheetViews>
  <sheetFormatPr defaultColWidth="9.140625" defaultRowHeight="12.75" customHeight="1" x14ac:dyDescent="0.15"/>
  <cols>
    <col min="1" max="1" width="0.5703125" style="2" customWidth="1"/>
    <col min="2" max="3" width="22.7109375" style="3" customWidth="1"/>
    <col min="4" max="4" width="21.42578125" style="3" customWidth="1"/>
    <col min="5" max="5" width="25.7109375" style="3" customWidth="1"/>
    <col min="6" max="6" width="22.7109375" style="4" customWidth="1"/>
    <col min="7" max="7" width="9.85546875" style="14" customWidth="1"/>
    <col min="8" max="8" width="1.85546875" style="13" customWidth="1"/>
    <col min="9" max="9" width="3.85546875" style="13" customWidth="1"/>
    <col min="10" max="10" width="2.7109375" style="13" customWidth="1"/>
    <col min="11" max="11" width="1.85546875" style="13" customWidth="1"/>
    <col min="12" max="12" width="5.28515625" style="13" customWidth="1"/>
    <col min="13" max="13" width="2.140625" style="13" customWidth="1"/>
    <col min="14" max="14" width="1.85546875" style="13" customWidth="1"/>
    <col min="15" max="15" width="14.140625" style="14" customWidth="1"/>
    <col min="16" max="16" width="40.28515625" style="13" customWidth="1"/>
    <col min="17" max="17" width="13.7109375" style="2" hidden="1" customWidth="1"/>
    <col min="18" max="18" width="9.140625" style="2"/>
    <col min="19" max="19" width="13.7109375" style="2" bestFit="1" customWidth="1"/>
    <col min="20" max="16384" width="9.140625" style="2"/>
  </cols>
  <sheetData>
    <row r="1" spans="2:17" ht="48.75" customHeight="1" x14ac:dyDescent="0.15">
      <c r="B1" s="183" t="s">
        <v>186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/>
    </row>
    <row r="2" spans="2:17" ht="30.75" customHeight="1" x14ac:dyDescent="0.15">
      <c r="B2" s="186" t="s">
        <v>0</v>
      </c>
      <c r="C2" s="186"/>
      <c r="D2" s="186"/>
      <c r="E2" s="186"/>
      <c r="F2" s="187" t="s">
        <v>119</v>
      </c>
      <c r="G2" s="188" t="s">
        <v>38</v>
      </c>
      <c r="H2" s="189"/>
      <c r="I2" s="189"/>
      <c r="J2" s="189"/>
      <c r="K2" s="189"/>
      <c r="L2" s="189"/>
      <c r="M2" s="189"/>
      <c r="N2" s="189"/>
      <c r="O2" s="189"/>
      <c r="P2" s="190"/>
    </row>
    <row r="3" spans="2:17" ht="30.75" customHeight="1" x14ac:dyDescent="0.15">
      <c r="B3" s="120" t="s">
        <v>1</v>
      </c>
      <c r="C3" s="120" t="s">
        <v>2</v>
      </c>
      <c r="D3" s="120" t="s">
        <v>3</v>
      </c>
      <c r="E3" s="120" t="s">
        <v>4</v>
      </c>
      <c r="F3" s="187"/>
      <c r="G3" s="191"/>
      <c r="H3" s="192"/>
      <c r="I3" s="192"/>
      <c r="J3" s="192"/>
      <c r="K3" s="192"/>
      <c r="L3" s="192"/>
      <c r="M3" s="192"/>
      <c r="N3" s="192"/>
      <c r="O3" s="192"/>
      <c r="P3" s="193"/>
    </row>
    <row r="4" spans="2:17" ht="15.75" customHeight="1" x14ac:dyDescent="0.15">
      <c r="B4" s="195" t="s">
        <v>5</v>
      </c>
      <c r="C4" s="195" t="s">
        <v>6</v>
      </c>
      <c r="D4" s="195" t="s">
        <v>23</v>
      </c>
      <c r="E4" s="195" t="s">
        <v>23</v>
      </c>
      <c r="F4" s="198">
        <f>ROUNDDOWN((O4+O5+O6),-1)</f>
        <v>173751680</v>
      </c>
      <c r="G4" s="162">
        <f>G18*20%</f>
        <v>18090</v>
      </c>
      <c r="H4" s="163" t="s">
        <v>32</v>
      </c>
      <c r="I4" s="169">
        <v>4</v>
      </c>
      <c r="J4" s="63" t="s">
        <v>33</v>
      </c>
      <c r="K4" s="63" t="s">
        <v>32</v>
      </c>
      <c r="L4" s="63">
        <v>365</v>
      </c>
      <c r="M4" s="63" t="s">
        <v>108</v>
      </c>
      <c r="N4" s="63" t="s">
        <v>34</v>
      </c>
      <c r="O4" s="64">
        <f t="shared" ref="O4:O7" si="0">G4*I4*L4</f>
        <v>26411400</v>
      </c>
      <c r="P4" s="43" t="s">
        <v>64</v>
      </c>
      <c r="Q4" s="147">
        <f>F4+F18+F22</f>
        <v>924562497.10344827</v>
      </c>
    </row>
    <row r="5" spans="2:17" ht="15.75" customHeight="1" x14ac:dyDescent="0.15">
      <c r="B5" s="201"/>
      <c r="C5" s="196"/>
      <c r="D5" s="196"/>
      <c r="E5" s="196"/>
      <c r="F5" s="199"/>
      <c r="G5" s="164">
        <f t="shared" ref="G5:G6" si="1">G19*20%</f>
        <v>16782</v>
      </c>
      <c r="H5" s="48" t="s">
        <v>32</v>
      </c>
      <c r="I5" s="170">
        <v>8</v>
      </c>
      <c r="J5" s="48" t="s">
        <v>123</v>
      </c>
      <c r="K5" s="48" t="s">
        <v>32</v>
      </c>
      <c r="L5" s="48">
        <v>365</v>
      </c>
      <c r="M5" s="48" t="s">
        <v>108</v>
      </c>
      <c r="N5" s="48" t="s">
        <v>34</v>
      </c>
      <c r="O5" s="49">
        <f t="shared" si="0"/>
        <v>49003440</v>
      </c>
      <c r="P5" s="22" t="s">
        <v>65</v>
      </c>
      <c r="Q5" s="141"/>
    </row>
    <row r="6" spans="2:17" ht="15.75" customHeight="1" x14ac:dyDescent="0.15">
      <c r="B6" s="201"/>
      <c r="C6" s="196"/>
      <c r="D6" s="197"/>
      <c r="E6" s="197"/>
      <c r="F6" s="200"/>
      <c r="G6" s="165">
        <f t="shared" si="1"/>
        <v>15848</v>
      </c>
      <c r="H6" s="94" t="s">
        <v>32</v>
      </c>
      <c r="I6" s="171">
        <v>17</v>
      </c>
      <c r="J6" s="94" t="s">
        <v>33</v>
      </c>
      <c r="K6" s="94" t="s">
        <v>32</v>
      </c>
      <c r="L6" s="48">
        <v>365</v>
      </c>
      <c r="M6" s="94" t="s">
        <v>66</v>
      </c>
      <c r="N6" s="94" t="s">
        <v>34</v>
      </c>
      <c r="O6" s="121">
        <f t="shared" si="0"/>
        <v>98336840</v>
      </c>
      <c r="P6" s="23" t="s">
        <v>94</v>
      </c>
    </row>
    <row r="7" spans="2:17" ht="17.25" customHeight="1" x14ac:dyDescent="0.15">
      <c r="B7" s="201"/>
      <c r="C7" s="196"/>
      <c r="D7" s="98" t="s">
        <v>150</v>
      </c>
      <c r="E7" s="98" t="s">
        <v>150</v>
      </c>
      <c r="F7" s="90">
        <f>O7</f>
        <v>122640000</v>
      </c>
      <c r="G7" s="92">
        <v>14000</v>
      </c>
      <c r="H7" s="65" t="s">
        <v>32</v>
      </c>
      <c r="I7" s="65">
        <f>I13-I10</f>
        <v>24</v>
      </c>
      <c r="J7" s="65" t="s">
        <v>33</v>
      </c>
      <c r="K7" s="65" t="s">
        <v>32</v>
      </c>
      <c r="L7" s="63">
        <v>365</v>
      </c>
      <c r="M7" s="65" t="s">
        <v>109</v>
      </c>
      <c r="N7" s="65" t="s">
        <v>34</v>
      </c>
      <c r="O7" s="93">
        <f t="shared" si="0"/>
        <v>122640000</v>
      </c>
      <c r="P7" s="42" t="s">
        <v>113</v>
      </c>
    </row>
    <row r="8" spans="2:17" ht="17.25" customHeight="1" x14ac:dyDescent="0.15">
      <c r="B8" s="159"/>
      <c r="C8" s="196"/>
      <c r="D8" s="27" t="s">
        <v>170</v>
      </c>
      <c r="E8" s="27" t="s">
        <v>170</v>
      </c>
      <c r="F8" s="71">
        <f>O8</f>
        <v>5400000</v>
      </c>
      <c r="G8" s="92">
        <v>150000</v>
      </c>
      <c r="H8" s="65" t="s">
        <v>32</v>
      </c>
      <c r="I8" s="65">
        <v>3</v>
      </c>
      <c r="J8" s="65" t="s">
        <v>33</v>
      </c>
      <c r="K8" s="65" t="s">
        <v>32</v>
      </c>
      <c r="L8" s="65">
        <v>12</v>
      </c>
      <c r="M8" s="65" t="s">
        <v>190</v>
      </c>
      <c r="N8" s="65" t="s">
        <v>34</v>
      </c>
      <c r="O8" s="93">
        <f>G8*I8*L8</f>
        <v>5400000</v>
      </c>
      <c r="P8" s="30" t="s">
        <v>171</v>
      </c>
    </row>
    <row r="9" spans="2:17" ht="15.75" customHeight="1" x14ac:dyDescent="0.15">
      <c r="B9" s="98"/>
      <c r="C9" s="197"/>
      <c r="D9" s="27" t="s">
        <v>114</v>
      </c>
      <c r="E9" s="27" t="s">
        <v>114</v>
      </c>
      <c r="F9" s="71">
        <f>O9</f>
        <v>6000000</v>
      </c>
      <c r="G9" s="92">
        <v>50000</v>
      </c>
      <c r="H9" s="65" t="s">
        <v>32</v>
      </c>
      <c r="I9" s="65">
        <v>10</v>
      </c>
      <c r="J9" s="65" t="s">
        <v>33</v>
      </c>
      <c r="K9" s="65" t="s">
        <v>32</v>
      </c>
      <c r="L9" s="65">
        <v>12</v>
      </c>
      <c r="M9" s="65" t="s">
        <v>73</v>
      </c>
      <c r="N9" s="65" t="s">
        <v>34</v>
      </c>
      <c r="O9" s="93">
        <f>G9*I9*L9</f>
        <v>6000000</v>
      </c>
      <c r="P9" s="160" t="s">
        <v>114</v>
      </c>
    </row>
    <row r="10" spans="2:17" ht="15.75" customHeight="1" x14ac:dyDescent="0.15">
      <c r="B10" s="195" t="s">
        <v>13</v>
      </c>
      <c r="C10" s="195" t="s">
        <v>13</v>
      </c>
      <c r="D10" s="195" t="s">
        <v>121</v>
      </c>
      <c r="E10" s="195" t="s">
        <v>121</v>
      </c>
      <c r="F10" s="198">
        <f>ROUNDDOWN((SUM(O10:O12)),-1)</f>
        <v>22783120</v>
      </c>
      <c r="G10" s="91">
        <v>368052</v>
      </c>
      <c r="H10" s="48" t="s">
        <v>122</v>
      </c>
      <c r="I10" s="170">
        <v>5</v>
      </c>
      <c r="J10" s="48" t="s">
        <v>123</v>
      </c>
      <c r="K10" s="48" t="s">
        <v>122</v>
      </c>
      <c r="L10" s="48">
        <v>12</v>
      </c>
      <c r="M10" s="48" t="s">
        <v>124</v>
      </c>
      <c r="N10" s="48" t="s">
        <v>125</v>
      </c>
      <c r="O10" s="49">
        <f>G10*I10*L10</f>
        <v>22083120</v>
      </c>
      <c r="P10" s="24" t="s">
        <v>128</v>
      </c>
    </row>
    <row r="11" spans="2:17" ht="15.75" customHeight="1" x14ac:dyDescent="0.15">
      <c r="B11" s="196"/>
      <c r="C11" s="196"/>
      <c r="D11" s="196"/>
      <c r="E11" s="196"/>
      <c r="F11" s="199"/>
      <c r="G11" s="91">
        <v>40000</v>
      </c>
      <c r="H11" s="48" t="s">
        <v>122</v>
      </c>
      <c r="I11" s="48">
        <f>I10</f>
        <v>5</v>
      </c>
      <c r="J11" s="48" t="s">
        <v>123</v>
      </c>
      <c r="K11" s="48" t="s">
        <v>122</v>
      </c>
      <c r="L11" s="48">
        <v>1</v>
      </c>
      <c r="M11" s="48" t="s">
        <v>127</v>
      </c>
      <c r="N11" s="48" t="s">
        <v>125</v>
      </c>
      <c r="O11" s="49">
        <f t="shared" ref="O11:O12" si="2">G11*I11*L11</f>
        <v>200000</v>
      </c>
      <c r="P11" s="24" t="s">
        <v>129</v>
      </c>
    </row>
    <row r="12" spans="2:17" ht="15.75" customHeight="1" x14ac:dyDescent="0.15">
      <c r="B12" s="196"/>
      <c r="C12" s="196"/>
      <c r="D12" s="196"/>
      <c r="E12" s="196"/>
      <c r="F12" s="199"/>
      <c r="G12" s="91">
        <v>50000</v>
      </c>
      <c r="H12" s="48" t="s">
        <v>122</v>
      </c>
      <c r="I12" s="48">
        <f>I10</f>
        <v>5</v>
      </c>
      <c r="J12" s="48" t="s">
        <v>123</v>
      </c>
      <c r="K12" s="48" t="s">
        <v>122</v>
      </c>
      <c r="L12" s="48">
        <v>2</v>
      </c>
      <c r="M12" s="48" t="s">
        <v>127</v>
      </c>
      <c r="N12" s="48" t="s">
        <v>125</v>
      </c>
      <c r="O12" s="49">
        <f t="shared" si="2"/>
        <v>500000</v>
      </c>
      <c r="P12" s="24" t="s">
        <v>130</v>
      </c>
    </row>
    <row r="13" spans="2:17" ht="15.75" customHeight="1" x14ac:dyDescent="0.15">
      <c r="B13" s="196"/>
      <c r="C13" s="196"/>
      <c r="D13" s="98"/>
      <c r="E13" s="98"/>
      <c r="F13" s="90"/>
      <c r="G13" s="91"/>
      <c r="H13" s="48"/>
      <c r="I13" s="48">
        <f>SUM(I4:I6)</f>
        <v>29</v>
      </c>
      <c r="J13" s="48"/>
      <c r="K13" s="48"/>
      <c r="L13" s="48"/>
      <c r="M13" s="48"/>
      <c r="N13" s="48"/>
      <c r="O13" s="49"/>
      <c r="P13" s="24"/>
    </row>
    <row r="14" spans="2:17" ht="15.75" hidden="1" customHeight="1" x14ac:dyDescent="0.15">
      <c r="B14" s="196"/>
      <c r="C14" s="196"/>
      <c r="D14" s="27" t="s">
        <v>11</v>
      </c>
      <c r="E14" s="27" t="s">
        <v>11</v>
      </c>
      <c r="F14" s="71"/>
      <c r="G14" s="44"/>
      <c r="H14" s="45"/>
      <c r="I14" s="45"/>
      <c r="J14" s="45"/>
      <c r="K14" s="45"/>
      <c r="L14" s="45"/>
      <c r="M14" s="45"/>
      <c r="N14" s="45"/>
      <c r="O14" s="46">
        <f t="shared" ref="O14:O29" si="3">G14*I14*L14</f>
        <v>0</v>
      </c>
      <c r="P14" s="47"/>
    </row>
    <row r="15" spans="2:17" ht="15.75" hidden="1" customHeight="1" x14ac:dyDescent="0.15">
      <c r="B15" s="197"/>
      <c r="C15" s="197"/>
      <c r="D15" s="27" t="s">
        <v>12</v>
      </c>
      <c r="E15" s="27" t="s">
        <v>14</v>
      </c>
      <c r="F15" s="72"/>
      <c r="G15" s="53"/>
      <c r="H15" s="54"/>
      <c r="I15" s="54"/>
      <c r="J15" s="54"/>
      <c r="K15" s="54"/>
      <c r="L15" s="54"/>
      <c r="M15" s="54"/>
      <c r="N15" s="54"/>
      <c r="O15" s="53"/>
      <c r="P15" s="47"/>
    </row>
    <row r="16" spans="2:17" ht="15.75" hidden="1" customHeight="1" x14ac:dyDescent="0.15">
      <c r="B16" s="194" t="s">
        <v>15</v>
      </c>
      <c r="C16" s="194" t="s">
        <v>15</v>
      </c>
      <c r="D16" s="27" t="s">
        <v>16</v>
      </c>
      <c r="E16" s="27" t="s">
        <v>16</v>
      </c>
      <c r="F16" s="71"/>
      <c r="G16" s="44"/>
      <c r="H16" s="45"/>
      <c r="I16" s="45"/>
      <c r="J16" s="45"/>
      <c r="K16" s="45"/>
      <c r="L16" s="45"/>
      <c r="M16" s="45"/>
      <c r="N16" s="45"/>
      <c r="O16" s="46">
        <f t="shared" si="3"/>
        <v>0</v>
      </c>
      <c r="P16" s="47"/>
    </row>
    <row r="17" spans="2:19" ht="15.75" hidden="1" customHeight="1" x14ac:dyDescent="0.15">
      <c r="B17" s="194"/>
      <c r="C17" s="194"/>
      <c r="D17" s="27" t="s">
        <v>17</v>
      </c>
      <c r="E17" s="29" t="s">
        <v>17</v>
      </c>
      <c r="F17" s="71">
        <v>0</v>
      </c>
      <c r="G17" s="111">
        <v>0</v>
      </c>
      <c r="H17" s="103" t="s">
        <v>32</v>
      </c>
      <c r="I17" s="103"/>
      <c r="J17" s="103"/>
      <c r="K17" s="103"/>
      <c r="L17" s="103">
        <v>12</v>
      </c>
      <c r="M17" s="103" t="s">
        <v>73</v>
      </c>
      <c r="N17" s="103" t="s">
        <v>34</v>
      </c>
      <c r="O17" s="104">
        <f>G17*L17</f>
        <v>0</v>
      </c>
      <c r="P17" s="43" t="s">
        <v>105</v>
      </c>
    </row>
    <row r="18" spans="2:19" ht="15.75" customHeight="1" x14ac:dyDescent="0.15">
      <c r="B18" s="222" t="s">
        <v>69</v>
      </c>
      <c r="C18" s="222" t="s">
        <v>69</v>
      </c>
      <c r="D18" s="195" t="s">
        <v>18</v>
      </c>
      <c r="E18" s="194" t="s">
        <v>175</v>
      </c>
      <c r="F18" s="217">
        <f>ROUNDDOWN((SUM(O18:O20)),-1)</f>
        <v>695006720</v>
      </c>
      <c r="G18" s="111">
        <v>90450</v>
      </c>
      <c r="H18" s="103" t="s">
        <v>32</v>
      </c>
      <c r="I18" s="103">
        <f>I4</f>
        <v>4</v>
      </c>
      <c r="J18" s="103" t="s">
        <v>33</v>
      </c>
      <c r="K18" s="103" t="s">
        <v>32</v>
      </c>
      <c r="L18" s="103">
        <v>365</v>
      </c>
      <c r="M18" s="103" t="s">
        <v>66</v>
      </c>
      <c r="N18" s="103" t="s">
        <v>34</v>
      </c>
      <c r="O18" s="102">
        <f t="shared" ref="O18:O20" si="4">(G18*I18*L18)*80%</f>
        <v>105645600</v>
      </c>
      <c r="P18" s="43" t="s">
        <v>40</v>
      </c>
    </row>
    <row r="19" spans="2:19" ht="15.75" customHeight="1" x14ac:dyDescent="0.15">
      <c r="B19" s="223"/>
      <c r="C19" s="223"/>
      <c r="D19" s="196"/>
      <c r="E19" s="194"/>
      <c r="F19" s="218"/>
      <c r="G19" s="105">
        <v>83910</v>
      </c>
      <c r="H19" s="54" t="s">
        <v>32</v>
      </c>
      <c r="I19" s="54">
        <f>I5</f>
        <v>8</v>
      </c>
      <c r="J19" s="54" t="s">
        <v>33</v>
      </c>
      <c r="K19" s="54" t="s">
        <v>32</v>
      </c>
      <c r="L19" s="54">
        <v>365</v>
      </c>
      <c r="M19" s="54" t="s">
        <v>66</v>
      </c>
      <c r="N19" s="54" t="s">
        <v>34</v>
      </c>
      <c r="O19" s="109">
        <f t="shared" si="4"/>
        <v>196013760</v>
      </c>
      <c r="P19" s="22" t="s">
        <v>41</v>
      </c>
      <c r="S19" s="141"/>
    </row>
    <row r="20" spans="2:19" ht="15.75" customHeight="1" x14ac:dyDescent="0.15">
      <c r="B20" s="223"/>
      <c r="C20" s="223"/>
      <c r="D20" s="196"/>
      <c r="E20" s="194"/>
      <c r="F20" s="219"/>
      <c r="G20" s="106">
        <v>79240</v>
      </c>
      <c r="H20" s="107" t="s">
        <v>32</v>
      </c>
      <c r="I20" s="107">
        <f>I6</f>
        <v>17</v>
      </c>
      <c r="J20" s="107" t="s">
        <v>33</v>
      </c>
      <c r="K20" s="107" t="s">
        <v>32</v>
      </c>
      <c r="L20" s="107">
        <v>365</v>
      </c>
      <c r="M20" s="107" t="s">
        <v>66</v>
      </c>
      <c r="N20" s="107" t="s">
        <v>34</v>
      </c>
      <c r="O20" s="140">
        <f t="shared" si="4"/>
        <v>393347360</v>
      </c>
      <c r="P20" s="23" t="s">
        <v>68</v>
      </c>
    </row>
    <row r="21" spans="2:19" ht="15.75" customHeight="1" x14ac:dyDescent="0.15">
      <c r="B21" s="223"/>
      <c r="C21" s="223"/>
      <c r="D21" s="196"/>
      <c r="E21" s="28" t="s">
        <v>176</v>
      </c>
      <c r="F21" s="161">
        <f>O21</f>
        <v>3000000</v>
      </c>
      <c r="G21" s="106"/>
      <c r="H21" s="107"/>
      <c r="I21" s="107"/>
      <c r="J21" s="107"/>
      <c r="K21" s="107"/>
      <c r="L21" s="107"/>
      <c r="M21" s="107"/>
      <c r="N21" s="107"/>
      <c r="O21" s="140">
        <v>3000000</v>
      </c>
      <c r="P21" s="23"/>
    </row>
    <row r="22" spans="2:19" ht="15.75" customHeight="1" x14ac:dyDescent="0.15">
      <c r="B22" s="223"/>
      <c r="C22" s="223"/>
      <c r="D22" s="196"/>
      <c r="E22" s="28" t="s">
        <v>177</v>
      </c>
      <c r="F22" s="150">
        <f>O22-O23</f>
        <v>55804097.103448279</v>
      </c>
      <c r="G22" s="44">
        <f>(((O20+O18+O19)/365)*(I22/I13))</f>
        <v>183846.84137931035</v>
      </c>
      <c r="H22" s="45" t="s">
        <v>32</v>
      </c>
      <c r="I22" s="172">
        <v>2.8</v>
      </c>
      <c r="J22" s="45" t="s">
        <v>167</v>
      </c>
      <c r="K22" s="45" t="s">
        <v>32</v>
      </c>
      <c r="L22" s="45">
        <v>365</v>
      </c>
      <c r="M22" s="45" t="s">
        <v>66</v>
      </c>
      <c r="N22" s="45" t="s">
        <v>34</v>
      </c>
      <c r="O22" s="173">
        <f>(G22*L22)</f>
        <v>67104097.103448279</v>
      </c>
      <c r="P22" s="30" t="s">
        <v>166</v>
      </c>
    </row>
    <row r="23" spans="2:19" ht="15.75" customHeight="1" x14ac:dyDescent="0.15">
      <c r="B23" s="223"/>
      <c r="C23" s="223"/>
      <c r="D23" s="196"/>
      <c r="E23" s="28" t="s">
        <v>178</v>
      </c>
      <c r="F23" s="150">
        <f>ROUNDDOWN((SUM(O23:O23)),-1)</f>
        <v>11300000</v>
      </c>
      <c r="G23" s="44"/>
      <c r="H23" s="45"/>
      <c r="I23" s="65"/>
      <c r="J23" s="45"/>
      <c r="K23" s="45"/>
      <c r="L23" s="45"/>
      <c r="M23" s="45"/>
      <c r="N23" s="45" t="s">
        <v>34</v>
      </c>
      <c r="O23" s="151">
        <v>11300000</v>
      </c>
      <c r="P23" s="30" t="s">
        <v>166</v>
      </c>
    </row>
    <row r="24" spans="2:19" ht="15.75" hidden="1" customHeight="1" x14ac:dyDescent="0.15">
      <c r="B24" s="194" t="s">
        <v>20</v>
      </c>
      <c r="C24" s="194" t="s">
        <v>20</v>
      </c>
      <c r="D24" s="28" t="s">
        <v>19</v>
      </c>
      <c r="E24" s="29"/>
      <c r="F24" s="73">
        <f>O24</f>
        <v>0</v>
      </c>
      <c r="G24" s="106"/>
      <c r="H24" s="107"/>
      <c r="I24" s="107"/>
      <c r="J24" s="107"/>
      <c r="K24" s="107"/>
      <c r="L24" s="107"/>
      <c r="M24" s="107"/>
      <c r="N24" s="107"/>
      <c r="O24" s="108">
        <f t="shared" si="3"/>
        <v>0</v>
      </c>
      <c r="P24" s="112"/>
    </row>
    <row r="25" spans="2:19" ht="15.75" hidden="1" customHeight="1" x14ac:dyDescent="0.15">
      <c r="B25" s="194"/>
      <c r="C25" s="194"/>
      <c r="D25" s="28" t="s">
        <v>21</v>
      </c>
      <c r="E25" s="29" t="s">
        <v>21</v>
      </c>
      <c r="F25" s="73">
        <f t="shared" ref="F25:F30" si="5">O25</f>
        <v>0</v>
      </c>
      <c r="G25" s="44"/>
      <c r="H25" s="45"/>
      <c r="I25" s="45"/>
      <c r="J25" s="45"/>
      <c r="K25" s="45"/>
      <c r="L25" s="45"/>
      <c r="M25" s="45"/>
      <c r="N25" s="45"/>
      <c r="O25" s="46"/>
      <c r="P25" s="99" t="s">
        <v>115</v>
      </c>
    </row>
    <row r="26" spans="2:19" ht="15.75" hidden="1" customHeight="1" x14ac:dyDescent="0.15">
      <c r="B26" s="74" t="s">
        <v>22</v>
      </c>
      <c r="C26" s="74" t="s">
        <v>22</v>
      </c>
      <c r="D26" s="74" t="s">
        <v>96</v>
      </c>
      <c r="E26" s="75" t="s">
        <v>96</v>
      </c>
      <c r="F26" s="73">
        <f t="shared" si="5"/>
        <v>0</v>
      </c>
      <c r="G26" s="44"/>
      <c r="H26" s="45"/>
      <c r="I26" s="45"/>
      <c r="J26" s="45"/>
      <c r="K26" s="45"/>
      <c r="L26" s="45"/>
      <c r="M26" s="45"/>
      <c r="N26" s="45"/>
      <c r="O26" s="46">
        <f t="shared" si="3"/>
        <v>0</v>
      </c>
      <c r="P26" s="99"/>
    </row>
    <row r="27" spans="2:19" ht="15.75" customHeight="1" x14ac:dyDescent="0.15">
      <c r="B27" s="209" t="s">
        <v>7</v>
      </c>
      <c r="C27" s="209" t="s">
        <v>7</v>
      </c>
      <c r="D27" s="220" t="s">
        <v>88</v>
      </c>
      <c r="E27" s="74" t="s">
        <v>88</v>
      </c>
      <c r="F27" s="73">
        <f t="shared" si="5"/>
        <v>50000000</v>
      </c>
      <c r="G27" s="44"/>
      <c r="H27" s="45"/>
      <c r="I27" s="45"/>
      <c r="J27" s="45"/>
      <c r="K27" s="45"/>
      <c r="L27" s="45"/>
      <c r="M27" s="45"/>
      <c r="N27" s="45"/>
      <c r="O27" s="46">
        <v>50000000</v>
      </c>
      <c r="P27" s="99"/>
    </row>
    <row r="28" spans="2:19" ht="15.75" customHeight="1" x14ac:dyDescent="0.15">
      <c r="B28" s="209"/>
      <c r="C28" s="209"/>
      <c r="D28" s="221"/>
      <c r="E28" s="74" t="s">
        <v>173</v>
      </c>
      <c r="F28" s="73">
        <f t="shared" si="5"/>
        <v>0</v>
      </c>
      <c r="G28" s="44"/>
      <c r="H28" s="45"/>
      <c r="I28" s="45"/>
      <c r="J28" s="45"/>
      <c r="K28" s="45"/>
      <c r="L28" s="45"/>
      <c r="M28" s="45"/>
      <c r="N28" s="45"/>
      <c r="O28" s="46"/>
      <c r="P28" s="99"/>
    </row>
    <row r="29" spans="2:19" ht="15.75" customHeight="1" x14ac:dyDescent="0.15">
      <c r="B29" s="210"/>
      <c r="C29" s="210"/>
      <c r="D29" s="74" t="s">
        <v>89</v>
      </c>
      <c r="E29" s="74" t="s">
        <v>89</v>
      </c>
      <c r="F29" s="73">
        <f t="shared" si="5"/>
        <v>0</v>
      </c>
      <c r="G29" s="44"/>
      <c r="H29" s="45"/>
      <c r="I29" s="45"/>
      <c r="J29" s="45"/>
      <c r="K29" s="45"/>
      <c r="L29" s="45"/>
      <c r="M29" s="45"/>
      <c r="N29" s="45"/>
      <c r="O29" s="46">
        <f t="shared" si="3"/>
        <v>0</v>
      </c>
      <c r="P29" s="99"/>
    </row>
    <row r="30" spans="2:19" ht="15.75" customHeight="1" x14ac:dyDescent="0.15">
      <c r="B30" s="209" t="s">
        <v>8</v>
      </c>
      <c r="C30" s="209" t="s">
        <v>8</v>
      </c>
      <c r="D30" s="76" t="s">
        <v>90</v>
      </c>
      <c r="E30" s="76" t="s">
        <v>91</v>
      </c>
      <c r="F30" s="73">
        <f t="shared" si="5"/>
        <v>0</v>
      </c>
      <c r="G30" s="205"/>
      <c r="H30" s="206"/>
      <c r="I30" s="206"/>
      <c r="J30" s="206"/>
      <c r="K30" s="206"/>
      <c r="L30" s="206"/>
      <c r="M30" s="206"/>
      <c r="N30" s="206"/>
      <c r="O30" s="207"/>
      <c r="P30" s="100"/>
    </row>
    <row r="31" spans="2:19" ht="15.75" customHeight="1" x14ac:dyDescent="0.15">
      <c r="B31" s="209"/>
      <c r="C31" s="209"/>
      <c r="D31" s="214" t="s">
        <v>93</v>
      </c>
      <c r="E31" s="76" t="s">
        <v>92</v>
      </c>
      <c r="F31" s="73">
        <f>G31</f>
        <v>50000</v>
      </c>
      <c r="G31" s="205">
        <v>50000</v>
      </c>
      <c r="H31" s="206"/>
      <c r="I31" s="206"/>
      <c r="J31" s="206"/>
      <c r="K31" s="206"/>
      <c r="L31" s="206"/>
      <c r="M31" s="206"/>
      <c r="N31" s="206"/>
      <c r="O31" s="207"/>
      <c r="P31" s="101"/>
    </row>
    <row r="32" spans="2:19" ht="15.75" customHeight="1" x14ac:dyDescent="0.15">
      <c r="B32" s="209"/>
      <c r="C32" s="209"/>
      <c r="D32" s="215"/>
      <c r="E32" s="76" t="s">
        <v>131</v>
      </c>
      <c r="F32" s="73">
        <f>O32</f>
        <v>5700000</v>
      </c>
      <c r="G32" s="166">
        <v>25000</v>
      </c>
      <c r="H32" s="94" t="s">
        <v>122</v>
      </c>
      <c r="I32" s="94">
        <v>19</v>
      </c>
      <c r="J32" s="94" t="s">
        <v>123</v>
      </c>
      <c r="K32" s="94" t="s">
        <v>122</v>
      </c>
      <c r="L32" s="94">
        <v>12</v>
      </c>
      <c r="M32" s="94" t="s">
        <v>124</v>
      </c>
      <c r="N32" s="94" t="s">
        <v>125</v>
      </c>
      <c r="O32" s="123">
        <f>G32*I32*L32</f>
        <v>5700000</v>
      </c>
      <c r="P32" s="101"/>
    </row>
    <row r="33" spans="2:16" ht="15.75" customHeight="1" x14ac:dyDescent="0.15">
      <c r="B33" s="209"/>
      <c r="C33" s="209"/>
      <c r="D33" s="216"/>
      <c r="E33" s="76" t="s">
        <v>93</v>
      </c>
      <c r="F33" s="73">
        <f>G33</f>
        <v>3000000</v>
      </c>
      <c r="G33" s="205">
        <v>3000000</v>
      </c>
      <c r="H33" s="206"/>
      <c r="I33" s="206"/>
      <c r="J33" s="206"/>
      <c r="K33" s="206"/>
      <c r="L33" s="206"/>
      <c r="M33" s="206"/>
      <c r="N33" s="206"/>
      <c r="O33" s="207"/>
      <c r="P33" s="101" t="s">
        <v>172</v>
      </c>
    </row>
    <row r="34" spans="2:16" ht="15.75" customHeight="1" x14ac:dyDescent="0.15">
      <c r="B34" s="211" t="s">
        <v>72</v>
      </c>
      <c r="C34" s="212"/>
      <c r="D34" s="213"/>
      <c r="E34" s="127"/>
      <c r="F34" s="126">
        <f>SUM(F4:F33)</f>
        <v>1154435617.1034484</v>
      </c>
      <c r="G34" s="130"/>
      <c r="H34" s="128"/>
      <c r="I34" s="128"/>
      <c r="J34" s="128"/>
      <c r="K34" s="128"/>
      <c r="L34" s="128"/>
      <c r="M34" s="128"/>
      <c r="N34" s="128"/>
      <c r="O34" s="131"/>
      <c r="P34" s="129"/>
    </row>
    <row r="35" spans="2:16" ht="15.75" customHeight="1" x14ac:dyDescent="0.15">
      <c r="B35" s="209" t="s">
        <v>157</v>
      </c>
      <c r="C35" s="209" t="s">
        <v>161</v>
      </c>
      <c r="D35" s="76" t="s">
        <v>161</v>
      </c>
      <c r="E35" s="76" t="s">
        <v>161</v>
      </c>
      <c r="F35" s="73">
        <f t="shared" ref="F35:F36" si="6">O35</f>
        <v>6000000</v>
      </c>
      <c r="G35" s="92">
        <f>'세출안(산출내역)'!G61</f>
        <v>500000</v>
      </c>
      <c r="H35" s="65" t="s">
        <v>32</v>
      </c>
      <c r="I35" s="65"/>
      <c r="J35" s="65"/>
      <c r="K35" s="50"/>
      <c r="L35" s="50">
        <v>12</v>
      </c>
      <c r="M35" s="50" t="s">
        <v>35</v>
      </c>
      <c r="N35" s="50" t="s">
        <v>34</v>
      </c>
      <c r="O35" s="51">
        <f>G35*L35</f>
        <v>6000000</v>
      </c>
      <c r="P35" s="99"/>
    </row>
    <row r="36" spans="2:16" ht="15.75" customHeight="1" x14ac:dyDescent="0.15">
      <c r="B36" s="210"/>
      <c r="C36" s="210"/>
      <c r="D36" s="74" t="s">
        <v>162</v>
      </c>
      <c r="E36" s="74" t="s">
        <v>162</v>
      </c>
      <c r="F36" s="73">
        <f t="shared" si="6"/>
        <v>6000000</v>
      </c>
      <c r="G36" s="92">
        <f>'세출안(산출내역)'!G62</f>
        <v>500000</v>
      </c>
      <c r="H36" s="65" t="s">
        <v>32</v>
      </c>
      <c r="I36" s="65"/>
      <c r="J36" s="65"/>
      <c r="K36" s="50"/>
      <c r="L36" s="50">
        <v>12</v>
      </c>
      <c r="M36" s="50" t="s">
        <v>35</v>
      </c>
      <c r="N36" s="50" t="s">
        <v>34</v>
      </c>
      <c r="O36" s="51">
        <f t="shared" ref="O36" si="7">G36*L36</f>
        <v>6000000</v>
      </c>
      <c r="P36" s="99"/>
    </row>
    <row r="37" spans="2:16" ht="15.75" customHeight="1" x14ac:dyDescent="0.15">
      <c r="B37" s="211" t="s">
        <v>72</v>
      </c>
      <c r="C37" s="212"/>
      <c r="D37" s="213"/>
      <c r="E37" s="127"/>
      <c r="F37" s="126">
        <f>SUM(F35:F36)</f>
        <v>12000000</v>
      </c>
      <c r="G37" s="130"/>
      <c r="H37" s="128"/>
      <c r="I37" s="128"/>
      <c r="J37" s="128"/>
      <c r="K37" s="128"/>
      <c r="L37" s="128"/>
      <c r="M37" s="128"/>
      <c r="N37" s="128"/>
      <c r="O37" s="131"/>
      <c r="P37" s="129"/>
    </row>
    <row r="38" spans="2:16" ht="15.75" customHeight="1" x14ac:dyDescent="0.15">
      <c r="B38" s="208" t="s">
        <v>9</v>
      </c>
      <c r="C38" s="208"/>
      <c r="D38" s="208"/>
      <c r="E38" s="208"/>
      <c r="F38" s="77">
        <f>F34+F37</f>
        <v>1166435617.1034484</v>
      </c>
      <c r="G38" s="202"/>
      <c r="H38" s="203"/>
      <c r="I38" s="203"/>
      <c r="J38" s="203"/>
      <c r="K38" s="203"/>
      <c r="L38" s="203"/>
      <c r="M38" s="203"/>
      <c r="N38" s="203"/>
      <c r="O38" s="204"/>
      <c r="P38" s="25"/>
    </row>
  </sheetData>
  <mergeCells count="38">
    <mergeCell ref="F18:F20"/>
    <mergeCell ref="E18:E20"/>
    <mergeCell ref="C30:C33"/>
    <mergeCell ref="B27:B29"/>
    <mergeCell ref="C27:C29"/>
    <mergeCell ref="B30:B33"/>
    <mergeCell ref="D27:D28"/>
    <mergeCell ref="B24:B25"/>
    <mergeCell ref="C24:C25"/>
    <mergeCell ref="D18:D23"/>
    <mergeCell ref="C18:C23"/>
    <mergeCell ref="B18:B23"/>
    <mergeCell ref="G38:O38"/>
    <mergeCell ref="G31:O31"/>
    <mergeCell ref="G33:O33"/>
    <mergeCell ref="G30:O30"/>
    <mergeCell ref="B38:E38"/>
    <mergeCell ref="B35:B36"/>
    <mergeCell ref="C35:C36"/>
    <mergeCell ref="B37:D37"/>
    <mergeCell ref="B34:D34"/>
    <mergeCell ref="D31:D33"/>
    <mergeCell ref="B1:P1"/>
    <mergeCell ref="B2:E2"/>
    <mergeCell ref="F2:F3"/>
    <mergeCell ref="G2:P3"/>
    <mergeCell ref="B16:B17"/>
    <mergeCell ref="C16:C17"/>
    <mergeCell ref="C4:C9"/>
    <mergeCell ref="E10:E12"/>
    <mergeCell ref="D10:D12"/>
    <mergeCell ref="E4:E6"/>
    <mergeCell ref="F4:F6"/>
    <mergeCell ref="B4:B7"/>
    <mergeCell ref="B10:B15"/>
    <mergeCell ref="C10:C15"/>
    <mergeCell ref="F10:F12"/>
    <mergeCell ref="D4:D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firstPageNumber="4294967295" pageOrder="overThenDown" orientation="landscape" r:id="rId1"/>
  <headerFooter alignWithMargins="0">
    <oddHeader>&amp;L&amp;C&amp;R</oddHeader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67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4" sqref="P4"/>
    </sheetView>
  </sheetViews>
  <sheetFormatPr defaultColWidth="9.140625" defaultRowHeight="12.75" customHeight="1" x14ac:dyDescent="0.15"/>
  <cols>
    <col min="1" max="1" width="2.28515625" style="10" customWidth="1"/>
    <col min="2" max="2" width="13.5703125" style="6" customWidth="1"/>
    <col min="3" max="3" width="11.85546875" style="6" customWidth="1"/>
    <col min="4" max="4" width="29.28515625" style="6" customWidth="1"/>
    <col min="5" max="5" width="26.5703125" style="6" customWidth="1"/>
    <col min="6" max="6" width="19.140625" style="10" customWidth="1"/>
    <col min="7" max="7" width="13.42578125" style="9" customWidth="1"/>
    <col min="8" max="8" width="3.140625" style="15" customWidth="1"/>
    <col min="9" max="9" width="7.28515625" style="10" customWidth="1"/>
    <col min="10" max="10" width="3.7109375" style="10" customWidth="1"/>
    <col min="11" max="11" width="3.140625" style="15" customWidth="1"/>
    <col min="12" max="12" width="4.5703125" style="10" customWidth="1"/>
    <col min="13" max="13" width="3" style="10" customWidth="1"/>
    <col min="14" max="14" width="3.140625" style="15" customWidth="1"/>
    <col min="15" max="15" width="13" style="9" customWidth="1"/>
    <col min="16" max="16" width="40.28515625" style="7" customWidth="1"/>
    <col min="17" max="17" width="16" style="1" hidden="1" customWidth="1"/>
    <col min="18" max="18" width="14.28515625" style="10" bestFit="1" customWidth="1"/>
    <col min="19" max="16384" width="9.140625" style="10"/>
  </cols>
  <sheetData>
    <row r="1" spans="1:18" s="116" customFormat="1" ht="48.75" customHeight="1" x14ac:dyDescent="0.15">
      <c r="B1" s="259" t="s">
        <v>187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1"/>
      <c r="Q1" s="142">
        <f>'세입안(산출내역)'!Q4</f>
        <v>924562497.10344827</v>
      </c>
    </row>
    <row r="2" spans="1:18" s="8" customFormat="1" ht="4.5" hidden="1" customHeight="1" x14ac:dyDescent="0.15">
      <c r="A2" s="1"/>
      <c r="B2" s="5"/>
      <c r="C2" s="5"/>
      <c r="D2" s="5"/>
      <c r="E2" s="5"/>
      <c r="F2" s="10"/>
      <c r="G2" s="12"/>
      <c r="H2" s="15"/>
      <c r="K2" s="15"/>
      <c r="N2" s="15"/>
      <c r="O2" s="12"/>
      <c r="P2" s="11"/>
      <c r="Q2" s="1"/>
    </row>
    <row r="3" spans="1:18" ht="30.75" customHeight="1" x14ac:dyDescent="0.15">
      <c r="A3" s="8"/>
      <c r="B3" s="262" t="s">
        <v>0</v>
      </c>
      <c r="C3" s="263"/>
      <c r="D3" s="263"/>
      <c r="E3" s="263"/>
      <c r="F3" s="264" t="s">
        <v>118</v>
      </c>
      <c r="G3" s="252" t="s">
        <v>38</v>
      </c>
      <c r="H3" s="253"/>
      <c r="I3" s="253"/>
      <c r="J3" s="253"/>
      <c r="K3" s="253"/>
      <c r="L3" s="253"/>
      <c r="M3" s="253"/>
      <c r="N3" s="253"/>
      <c r="O3" s="253"/>
      <c r="P3" s="145"/>
      <c r="Q3" s="143">
        <f>F5+F10+F12</f>
        <v>631773270</v>
      </c>
    </row>
    <row r="4" spans="1:18" ht="30.75" customHeight="1" x14ac:dyDescent="0.15">
      <c r="B4" s="119" t="s">
        <v>1</v>
      </c>
      <c r="C4" s="119" t="s">
        <v>2</v>
      </c>
      <c r="D4" s="119" t="s">
        <v>3</v>
      </c>
      <c r="E4" s="119" t="s">
        <v>4</v>
      </c>
      <c r="F4" s="264"/>
      <c r="G4" s="254"/>
      <c r="H4" s="255"/>
      <c r="I4" s="255"/>
      <c r="J4" s="255"/>
      <c r="K4" s="255"/>
      <c r="L4" s="255"/>
      <c r="M4" s="255"/>
      <c r="N4" s="255"/>
      <c r="O4" s="255"/>
      <c r="P4" s="146">
        <f>Q3/Q1</f>
        <v>0.68332132438777859</v>
      </c>
      <c r="Q4" s="144"/>
      <c r="R4" s="168"/>
    </row>
    <row r="5" spans="1:18" s="8" customFormat="1" ht="15" customHeight="1" x14ac:dyDescent="0.15">
      <c r="A5" s="10"/>
      <c r="B5" s="237" t="s">
        <v>81</v>
      </c>
      <c r="C5" s="266"/>
      <c r="D5" s="265" t="s">
        <v>10</v>
      </c>
      <c r="E5" s="266" t="s">
        <v>134</v>
      </c>
      <c r="F5" s="268">
        <f>SUM(O5:O7)</f>
        <v>531360000</v>
      </c>
      <c r="G5" s="62">
        <v>2680000</v>
      </c>
      <c r="H5" s="63" t="s">
        <v>32</v>
      </c>
      <c r="I5" s="63">
        <v>2</v>
      </c>
      <c r="J5" s="63" t="s">
        <v>33</v>
      </c>
      <c r="K5" s="63" t="s">
        <v>32</v>
      </c>
      <c r="L5" s="63">
        <v>12</v>
      </c>
      <c r="M5" s="63" t="s">
        <v>35</v>
      </c>
      <c r="N5" s="63" t="s">
        <v>34</v>
      </c>
      <c r="O5" s="64">
        <f t="shared" ref="O5:O7" si="0">G5*I5*L5</f>
        <v>64320000</v>
      </c>
      <c r="P5" s="57" t="s">
        <v>36</v>
      </c>
      <c r="Q5" s="142"/>
    </row>
    <row r="6" spans="1:18" s="8" customFormat="1" ht="15" customHeight="1" x14ac:dyDescent="0.15">
      <c r="A6" s="10"/>
      <c r="B6" s="238"/>
      <c r="C6" s="266"/>
      <c r="D6" s="266"/>
      <c r="E6" s="267"/>
      <c r="F6" s="268"/>
      <c r="G6" s="95">
        <v>2470000</v>
      </c>
      <c r="H6" s="48" t="s">
        <v>32</v>
      </c>
      <c r="I6" s="48">
        <v>1</v>
      </c>
      <c r="J6" s="48" t="s">
        <v>33</v>
      </c>
      <c r="K6" s="48" t="s">
        <v>32</v>
      </c>
      <c r="L6" s="48">
        <v>12</v>
      </c>
      <c r="M6" s="48" t="s">
        <v>35</v>
      </c>
      <c r="N6" s="48" t="s">
        <v>34</v>
      </c>
      <c r="O6" s="49">
        <f t="shared" si="0"/>
        <v>29640000</v>
      </c>
      <c r="P6" s="57" t="s">
        <v>78</v>
      </c>
      <c r="Q6" s="142"/>
    </row>
    <row r="7" spans="1:18" s="8" customFormat="1" ht="15" customHeight="1" x14ac:dyDescent="0.15">
      <c r="A7" s="10"/>
      <c r="B7" s="238"/>
      <c r="C7" s="266"/>
      <c r="D7" s="266"/>
      <c r="E7" s="267"/>
      <c r="F7" s="269"/>
      <c r="G7" s="122">
        <v>2430000</v>
      </c>
      <c r="H7" s="94" t="s">
        <v>32</v>
      </c>
      <c r="I7" s="94">
        <v>15</v>
      </c>
      <c r="J7" s="94" t="s">
        <v>33</v>
      </c>
      <c r="K7" s="94" t="s">
        <v>32</v>
      </c>
      <c r="L7" s="94">
        <v>12</v>
      </c>
      <c r="M7" s="94" t="s">
        <v>35</v>
      </c>
      <c r="N7" s="94" t="s">
        <v>34</v>
      </c>
      <c r="O7" s="121">
        <f t="shared" si="0"/>
        <v>437400000</v>
      </c>
      <c r="P7" s="132" t="s">
        <v>116</v>
      </c>
      <c r="Q7" s="142"/>
    </row>
    <row r="8" spans="1:18" s="8" customFormat="1" ht="15" customHeight="1" x14ac:dyDescent="0.15">
      <c r="A8" s="10"/>
      <c r="B8" s="238"/>
      <c r="C8" s="266"/>
      <c r="D8" s="266"/>
      <c r="E8" s="265" t="s">
        <v>135</v>
      </c>
      <c r="F8" s="270">
        <f>SUM(O8:O9)</f>
        <v>66600000</v>
      </c>
      <c r="G8" s="95">
        <v>5550000</v>
      </c>
      <c r="H8" s="167" t="s">
        <v>32</v>
      </c>
      <c r="I8" s="48">
        <v>1</v>
      </c>
      <c r="J8" s="48" t="s">
        <v>33</v>
      </c>
      <c r="K8" s="48" t="s">
        <v>32</v>
      </c>
      <c r="L8" s="48">
        <v>12</v>
      </c>
      <c r="M8" s="48" t="s">
        <v>35</v>
      </c>
      <c r="N8" s="48" t="s">
        <v>34</v>
      </c>
      <c r="O8" s="49">
        <f>G8*I8*L8</f>
        <v>66600000</v>
      </c>
      <c r="P8" s="57" t="s">
        <v>182</v>
      </c>
      <c r="Q8" s="142"/>
    </row>
    <row r="9" spans="1:18" s="8" customFormat="1" ht="15" hidden="1" customHeight="1" x14ac:dyDescent="0.15">
      <c r="A9" s="10"/>
      <c r="B9" s="238"/>
      <c r="C9" s="266"/>
      <c r="D9" s="266"/>
      <c r="E9" s="266"/>
      <c r="F9" s="268"/>
      <c r="G9" s="95">
        <v>0</v>
      </c>
      <c r="H9" s="48" t="s">
        <v>32</v>
      </c>
      <c r="I9" s="48">
        <v>1</v>
      </c>
      <c r="J9" s="48" t="s">
        <v>33</v>
      </c>
      <c r="K9" s="48" t="s">
        <v>32</v>
      </c>
      <c r="L9" s="48">
        <v>12</v>
      </c>
      <c r="M9" s="48" t="s">
        <v>35</v>
      </c>
      <c r="N9" s="48" t="s">
        <v>34</v>
      </c>
      <c r="O9" s="49">
        <f t="shared" ref="O9" si="1">G9*I9*L9</f>
        <v>0</v>
      </c>
      <c r="P9" s="57" t="s">
        <v>67</v>
      </c>
      <c r="Q9" s="142"/>
    </row>
    <row r="10" spans="1:18" s="8" customFormat="1" ht="27" x14ac:dyDescent="0.15">
      <c r="B10" s="238"/>
      <c r="C10" s="266"/>
      <c r="D10" s="224" t="s">
        <v>70</v>
      </c>
      <c r="E10" s="33" t="s">
        <v>132</v>
      </c>
      <c r="F10" s="34">
        <f>O10</f>
        <v>44280000</v>
      </c>
      <c r="G10" s="137">
        <f>F5</f>
        <v>531360000</v>
      </c>
      <c r="H10" s="63" t="s">
        <v>32</v>
      </c>
      <c r="I10" s="138">
        <v>12</v>
      </c>
      <c r="J10" s="138"/>
      <c r="K10" s="138"/>
      <c r="L10" s="138"/>
      <c r="M10" s="138"/>
      <c r="N10" s="63" t="s">
        <v>34</v>
      </c>
      <c r="O10" s="139">
        <f>G10/I10</f>
        <v>44280000</v>
      </c>
      <c r="P10" s="124" t="s">
        <v>120</v>
      </c>
      <c r="Q10" s="142"/>
    </row>
    <row r="11" spans="1:18" s="8" customFormat="1" ht="27" x14ac:dyDescent="0.15">
      <c r="B11" s="238"/>
      <c r="C11" s="266"/>
      <c r="D11" s="225"/>
      <c r="E11" s="33" t="s">
        <v>133</v>
      </c>
      <c r="F11" s="34">
        <f>O11</f>
        <v>0</v>
      </c>
      <c r="G11" s="137"/>
      <c r="H11" s="63" t="s">
        <v>32</v>
      </c>
      <c r="I11" s="138">
        <v>12</v>
      </c>
      <c r="J11" s="138"/>
      <c r="K11" s="138"/>
      <c r="L11" s="138"/>
      <c r="M11" s="138"/>
      <c r="N11" s="63" t="s">
        <v>34</v>
      </c>
      <c r="O11" s="139">
        <f>G11/I11</f>
        <v>0</v>
      </c>
      <c r="P11" s="124" t="s">
        <v>120</v>
      </c>
      <c r="Q11" s="143"/>
    </row>
    <row r="12" spans="1:18" ht="15" customHeight="1" x14ac:dyDescent="0.15">
      <c r="B12" s="238"/>
      <c r="C12" s="266"/>
      <c r="D12" s="224" t="s">
        <v>136</v>
      </c>
      <c r="E12" s="31" t="s">
        <v>82</v>
      </c>
      <c r="F12" s="232">
        <f>SUM(O12:O16)</f>
        <v>56133270</v>
      </c>
      <c r="G12" s="62">
        <f>F5</f>
        <v>531360000</v>
      </c>
      <c r="H12" s="63" t="s">
        <v>32</v>
      </c>
      <c r="I12" s="63">
        <v>3.5449999999999999</v>
      </c>
      <c r="J12" s="63" t="s">
        <v>156</v>
      </c>
      <c r="K12" s="63"/>
      <c r="L12" s="63"/>
      <c r="M12" s="63"/>
      <c r="N12" s="63" t="s">
        <v>34</v>
      </c>
      <c r="O12" s="149">
        <f>ROUNDDOWN(G12*I12/100,-1)</f>
        <v>18836710</v>
      </c>
      <c r="P12" s="59" t="s">
        <v>179</v>
      </c>
      <c r="Q12" s="143"/>
    </row>
    <row r="13" spans="1:18" ht="15" customHeight="1" x14ac:dyDescent="0.15">
      <c r="B13" s="238"/>
      <c r="C13" s="266"/>
      <c r="D13" s="235"/>
      <c r="E13" s="31" t="s">
        <v>83</v>
      </c>
      <c r="F13" s="233"/>
      <c r="G13" s="95">
        <f>O12</f>
        <v>18836710</v>
      </c>
      <c r="H13" s="48" t="s">
        <v>32</v>
      </c>
      <c r="I13" s="48">
        <v>12.95</v>
      </c>
      <c r="J13" s="48" t="s">
        <v>156</v>
      </c>
      <c r="K13" s="48"/>
      <c r="L13" s="48"/>
      <c r="M13" s="48"/>
      <c r="N13" s="48" t="s">
        <v>34</v>
      </c>
      <c r="O13" s="49">
        <f>ROUNDDOWN(G13*I13/100,-1)</f>
        <v>2439350</v>
      </c>
      <c r="P13" s="24" t="s">
        <v>183</v>
      </c>
      <c r="Q13" s="143"/>
    </row>
    <row r="14" spans="1:18" ht="15" customHeight="1" x14ac:dyDescent="0.15">
      <c r="B14" s="238"/>
      <c r="C14" s="266"/>
      <c r="D14" s="235"/>
      <c r="E14" s="31" t="s">
        <v>84</v>
      </c>
      <c r="F14" s="233"/>
      <c r="G14" s="95">
        <f>F5</f>
        <v>531360000</v>
      </c>
      <c r="H14" s="48" t="s">
        <v>32</v>
      </c>
      <c r="I14" s="48">
        <v>4.5</v>
      </c>
      <c r="J14" s="48" t="s">
        <v>156</v>
      </c>
      <c r="K14" s="48"/>
      <c r="L14" s="48"/>
      <c r="M14" s="48"/>
      <c r="N14" s="48" t="s">
        <v>34</v>
      </c>
      <c r="O14" s="49">
        <f t="shared" ref="O14:O16" si="2">ROUNDDOWN(G14*I14/100,-1)</f>
        <v>23911200</v>
      </c>
      <c r="P14" s="24" t="s">
        <v>165</v>
      </c>
    </row>
    <row r="15" spans="1:18" ht="15" customHeight="1" x14ac:dyDescent="0.15">
      <c r="B15" s="238"/>
      <c r="C15" s="266"/>
      <c r="D15" s="235"/>
      <c r="E15" s="31" t="s">
        <v>85</v>
      </c>
      <c r="F15" s="233"/>
      <c r="G15" s="95">
        <f>F5</f>
        <v>531360000</v>
      </c>
      <c r="H15" s="48" t="s">
        <v>32</v>
      </c>
      <c r="I15" s="48">
        <v>1.1499999999999999</v>
      </c>
      <c r="J15" s="48" t="s">
        <v>156</v>
      </c>
      <c r="K15" s="48"/>
      <c r="L15" s="48"/>
      <c r="M15" s="48"/>
      <c r="N15" s="48" t="s">
        <v>34</v>
      </c>
      <c r="O15" s="49">
        <f t="shared" si="2"/>
        <v>6110640</v>
      </c>
      <c r="P15" s="24" t="s">
        <v>180</v>
      </c>
    </row>
    <row r="16" spans="1:18" ht="15" customHeight="1" x14ac:dyDescent="0.15">
      <c r="B16" s="238"/>
      <c r="C16" s="266"/>
      <c r="D16" s="225"/>
      <c r="E16" s="31" t="s">
        <v>86</v>
      </c>
      <c r="F16" s="234"/>
      <c r="G16" s="122">
        <f>F5</f>
        <v>531360000</v>
      </c>
      <c r="H16" s="94" t="s">
        <v>32</v>
      </c>
      <c r="I16" s="94">
        <v>0.91</v>
      </c>
      <c r="J16" s="94" t="s">
        <v>156</v>
      </c>
      <c r="K16" s="94"/>
      <c r="L16" s="94"/>
      <c r="M16" s="94"/>
      <c r="N16" s="94" t="s">
        <v>34</v>
      </c>
      <c r="O16" s="121">
        <f t="shared" si="2"/>
        <v>4835370</v>
      </c>
      <c r="P16" s="148" t="s">
        <v>181</v>
      </c>
      <c r="Q16" s="143"/>
    </row>
    <row r="17" spans="1:17" ht="15" customHeight="1" x14ac:dyDescent="0.15">
      <c r="B17" s="238"/>
      <c r="C17" s="125"/>
      <c r="D17" s="224" t="s">
        <v>137</v>
      </c>
      <c r="E17" s="31" t="s">
        <v>82</v>
      </c>
      <c r="F17" s="232">
        <f>SUM(O17:O21)</f>
        <v>7035670</v>
      </c>
      <c r="G17" s="62">
        <f>F8</f>
        <v>66600000</v>
      </c>
      <c r="H17" s="63" t="s">
        <v>32</v>
      </c>
      <c r="I17" s="63">
        <f>I12</f>
        <v>3.5449999999999999</v>
      </c>
      <c r="J17" s="63" t="s">
        <v>156</v>
      </c>
      <c r="K17" s="63"/>
      <c r="L17" s="63"/>
      <c r="M17" s="63"/>
      <c r="N17" s="63" t="s">
        <v>34</v>
      </c>
      <c r="O17" s="149">
        <f>ROUNDDOWN(G17*I17/100,-1)</f>
        <v>2360970</v>
      </c>
      <c r="P17" s="59" t="str">
        <f>P12</f>
        <v>급여의 3.545%</v>
      </c>
      <c r="Q17" s="143"/>
    </row>
    <row r="18" spans="1:17" ht="15" customHeight="1" x14ac:dyDescent="0.15">
      <c r="B18" s="238"/>
      <c r="C18" s="125"/>
      <c r="D18" s="235"/>
      <c r="E18" s="31" t="s">
        <v>83</v>
      </c>
      <c r="F18" s="233"/>
      <c r="G18" s="95">
        <f>O17</f>
        <v>2360970</v>
      </c>
      <c r="H18" s="48" t="s">
        <v>32</v>
      </c>
      <c r="I18" s="48">
        <f>I13</f>
        <v>12.95</v>
      </c>
      <c r="J18" s="48" t="s">
        <v>156</v>
      </c>
      <c r="K18" s="48"/>
      <c r="L18" s="48"/>
      <c r="M18" s="48"/>
      <c r="N18" s="48" t="s">
        <v>34</v>
      </c>
      <c r="O18" s="49">
        <f>ROUNDDOWN(G18*I18/100,-1)</f>
        <v>305740</v>
      </c>
      <c r="P18" s="24" t="str">
        <f>P13</f>
        <v>건강보험의 12.95%</v>
      </c>
      <c r="Q18" s="143"/>
    </row>
    <row r="19" spans="1:17" ht="15" customHeight="1" x14ac:dyDescent="0.15">
      <c r="B19" s="238"/>
      <c r="C19" s="125"/>
      <c r="D19" s="235"/>
      <c r="E19" s="31" t="s">
        <v>84</v>
      </c>
      <c r="F19" s="233"/>
      <c r="G19" s="95">
        <f>F8</f>
        <v>66600000</v>
      </c>
      <c r="H19" s="48" t="s">
        <v>32</v>
      </c>
      <c r="I19" s="48">
        <f>I14</f>
        <v>4.5</v>
      </c>
      <c r="J19" s="48" t="s">
        <v>156</v>
      </c>
      <c r="K19" s="48"/>
      <c r="L19" s="48"/>
      <c r="M19" s="48"/>
      <c r="N19" s="48" t="s">
        <v>34</v>
      </c>
      <c r="O19" s="49">
        <f t="shared" ref="O19:O21" si="3">ROUNDDOWN(G19*I19/100,-1)</f>
        <v>2997000</v>
      </c>
      <c r="P19" s="24" t="str">
        <f>P14</f>
        <v>급여의 4.5%</v>
      </c>
    </row>
    <row r="20" spans="1:17" ht="15" customHeight="1" x14ac:dyDescent="0.15">
      <c r="B20" s="238"/>
      <c r="C20" s="125"/>
      <c r="D20" s="235"/>
      <c r="E20" s="31" t="s">
        <v>85</v>
      </c>
      <c r="F20" s="233"/>
      <c r="G20" s="95">
        <f>F8</f>
        <v>66600000</v>
      </c>
      <c r="H20" s="48" t="s">
        <v>32</v>
      </c>
      <c r="I20" s="48">
        <f>I15</f>
        <v>1.1499999999999999</v>
      </c>
      <c r="J20" s="48" t="s">
        <v>156</v>
      </c>
      <c r="K20" s="48"/>
      <c r="L20" s="48"/>
      <c r="M20" s="48"/>
      <c r="N20" s="48" t="s">
        <v>34</v>
      </c>
      <c r="O20" s="49">
        <f t="shared" si="3"/>
        <v>765900</v>
      </c>
      <c r="P20" s="24" t="str">
        <f>P15</f>
        <v>급여의 1.15%</v>
      </c>
    </row>
    <row r="21" spans="1:17" ht="15" customHeight="1" x14ac:dyDescent="0.15">
      <c r="B21" s="238"/>
      <c r="C21" s="125"/>
      <c r="D21" s="225"/>
      <c r="E21" s="31" t="s">
        <v>86</v>
      </c>
      <c r="F21" s="234"/>
      <c r="G21" s="95">
        <f>F8</f>
        <v>66600000</v>
      </c>
      <c r="H21" s="48" t="s">
        <v>32</v>
      </c>
      <c r="I21" s="94">
        <f>I16</f>
        <v>0.91</v>
      </c>
      <c r="J21" s="48" t="s">
        <v>156</v>
      </c>
      <c r="K21" s="48"/>
      <c r="L21" s="48"/>
      <c r="M21" s="48"/>
      <c r="N21" s="48" t="s">
        <v>34</v>
      </c>
      <c r="O21" s="91">
        <f t="shared" si="3"/>
        <v>606060</v>
      </c>
      <c r="P21" s="24" t="str">
        <f>P16</f>
        <v>급여의 0.91%</v>
      </c>
    </row>
    <row r="22" spans="1:17" ht="15" customHeight="1" x14ac:dyDescent="0.15">
      <c r="B22" s="238"/>
      <c r="C22" s="256" t="s">
        <v>42</v>
      </c>
      <c r="D22" s="224" t="s">
        <v>24</v>
      </c>
      <c r="E22" s="224" t="s">
        <v>24</v>
      </c>
      <c r="F22" s="241">
        <f>SUM(O22:O23)</f>
        <v>7200000</v>
      </c>
      <c r="G22" s="113">
        <v>300000</v>
      </c>
      <c r="H22" s="63" t="s">
        <v>32</v>
      </c>
      <c r="I22" s="63"/>
      <c r="J22" s="63"/>
      <c r="K22" s="63"/>
      <c r="L22" s="63">
        <v>12</v>
      </c>
      <c r="M22" s="63" t="s">
        <v>35</v>
      </c>
      <c r="N22" s="63" t="s">
        <v>34</v>
      </c>
      <c r="O22" s="64">
        <f>G22*L22</f>
        <v>3600000</v>
      </c>
      <c r="P22" s="154" t="s">
        <v>154</v>
      </c>
    </row>
    <row r="23" spans="1:17" ht="15" customHeight="1" x14ac:dyDescent="0.15">
      <c r="B23" s="238"/>
      <c r="C23" s="257"/>
      <c r="D23" s="225"/>
      <c r="E23" s="225"/>
      <c r="F23" s="271"/>
      <c r="G23" s="157">
        <v>300000</v>
      </c>
      <c r="H23" s="94" t="s">
        <v>32</v>
      </c>
      <c r="I23" s="94"/>
      <c r="J23" s="94"/>
      <c r="K23" s="94"/>
      <c r="L23" s="94">
        <v>12</v>
      </c>
      <c r="M23" s="94" t="s">
        <v>35</v>
      </c>
      <c r="N23" s="94" t="s">
        <v>34</v>
      </c>
      <c r="O23" s="121">
        <f t="shared" ref="O23" si="4">G23*L23</f>
        <v>3600000</v>
      </c>
      <c r="P23" s="155" t="s">
        <v>144</v>
      </c>
    </row>
    <row r="24" spans="1:17" ht="15" customHeight="1" x14ac:dyDescent="0.15">
      <c r="B24" s="238"/>
      <c r="C24" s="257"/>
      <c r="D24" s="33" t="s">
        <v>43</v>
      </c>
      <c r="E24" s="31" t="s">
        <v>43</v>
      </c>
      <c r="F24" s="32">
        <f>O24</f>
        <v>12000000</v>
      </c>
      <c r="G24" s="156">
        <v>1000000</v>
      </c>
      <c r="H24" s="94" t="s">
        <v>32</v>
      </c>
      <c r="I24" s="94"/>
      <c r="J24" s="94"/>
      <c r="K24" s="94"/>
      <c r="L24" s="94">
        <v>12</v>
      </c>
      <c r="M24" s="94" t="s">
        <v>35</v>
      </c>
      <c r="N24" s="94" t="s">
        <v>34</v>
      </c>
      <c r="O24" s="121">
        <f t="shared" ref="O24:O27" si="5">G24*L24</f>
        <v>12000000</v>
      </c>
      <c r="P24" s="132"/>
    </row>
    <row r="25" spans="1:17" ht="15" hidden="1" customHeight="1" x14ac:dyDescent="0.15">
      <c r="B25" s="238"/>
      <c r="C25" s="258"/>
      <c r="D25" s="33" t="s">
        <v>25</v>
      </c>
      <c r="E25" s="33" t="s">
        <v>25</v>
      </c>
      <c r="F25" s="32">
        <f>O25</f>
        <v>0</v>
      </c>
      <c r="G25" s="115">
        <v>0</v>
      </c>
      <c r="H25" s="65" t="s">
        <v>32</v>
      </c>
      <c r="I25" s="65"/>
      <c r="J25" s="65"/>
      <c r="K25" s="65"/>
      <c r="L25" s="65">
        <v>12</v>
      </c>
      <c r="M25" s="65" t="s">
        <v>35</v>
      </c>
      <c r="N25" s="65" t="s">
        <v>34</v>
      </c>
      <c r="O25" s="93">
        <f t="shared" si="5"/>
        <v>0</v>
      </c>
      <c r="P25" s="52" t="s">
        <v>37</v>
      </c>
    </row>
    <row r="26" spans="1:17" ht="15" customHeight="1" x14ac:dyDescent="0.15">
      <c r="B26" s="238"/>
      <c r="C26" s="224" t="s">
        <v>26</v>
      </c>
      <c r="D26" s="33" t="s">
        <v>27</v>
      </c>
      <c r="E26" s="31" t="s">
        <v>27</v>
      </c>
      <c r="F26" s="32">
        <f>O26</f>
        <v>0</v>
      </c>
      <c r="G26" s="158">
        <v>0</v>
      </c>
      <c r="H26" s="63" t="s">
        <v>32</v>
      </c>
      <c r="I26" s="63"/>
      <c r="J26" s="63"/>
      <c r="K26" s="63"/>
      <c r="L26" s="63">
        <v>12</v>
      </c>
      <c r="M26" s="63" t="s">
        <v>35</v>
      </c>
      <c r="N26" s="63" t="s">
        <v>34</v>
      </c>
      <c r="O26" s="64">
        <f t="shared" si="5"/>
        <v>0</v>
      </c>
      <c r="P26" s="61" t="s">
        <v>63</v>
      </c>
    </row>
    <row r="27" spans="1:17" ht="15" customHeight="1" x14ac:dyDescent="0.15">
      <c r="B27" s="238"/>
      <c r="C27" s="235"/>
      <c r="D27" s="224" t="s">
        <v>44</v>
      </c>
      <c r="E27" s="224" t="s">
        <v>44</v>
      </c>
      <c r="F27" s="241">
        <f>SUM(O27:O29)</f>
        <v>11400000</v>
      </c>
      <c r="G27" s="113">
        <v>500000</v>
      </c>
      <c r="H27" s="63" t="s">
        <v>32</v>
      </c>
      <c r="I27" s="63"/>
      <c r="J27" s="63"/>
      <c r="K27" s="63"/>
      <c r="L27" s="63">
        <v>12</v>
      </c>
      <c r="M27" s="63" t="s">
        <v>35</v>
      </c>
      <c r="N27" s="63" t="s">
        <v>34</v>
      </c>
      <c r="O27" s="64">
        <f t="shared" si="5"/>
        <v>6000000</v>
      </c>
      <c r="P27" s="134" t="s">
        <v>147</v>
      </c>
    </row>
    <row r="28" spans="1:17" ht="15" customHeight="1" x14ac:dyDescent="0.15">
      <c r="B28" s="238"/>
      <c r="C28" s="235"/>
      <c r="D28" s="235"/>
      <c r="E28" s="235"/>
      <c r="F28" s="242"/>
      <c r="G28" s="114">
        <v>200000</v>
      </c>
      <c r="H28" s="48" t="s">
        <v>32</v>
      </c>
      <c r="I28" s="48"/>
      <c r="J28" s="48"/>
      <c r="K28" s="48"/>
      <c r="L28" s="48">
        <v>12</v>
      </c>
      <c r="M28" s="48" t="s">
        <v>35</v>
      </c>
      <c r="N28" s="48" t="s">
        <v>34</v>
      </c>
      <c r="O28" s="49">
        <f>G28*L28</f>
        <v>2400000</v>
      </c>
      <c r="P28" s="135" t="s">
        <v>148</v>
      </c>
    </row>
    <row r="29" spans="1:17" ht="15" customHeight="1" x14ac:dyDescent="0.15">
      <c r="B29" s="238"/>
      <c r="C29" s="235"/>
      <c r="D29" s="235"/>
      <c r="E29" s="235"/>
      <c r="F29" s="242"/>
      <c r="G29" s="157"/>
      <c r="H29" s="94"/>
      <c r="I29" s="94"/>
      <c r="J29" s="94"/>
      <c r="K29" s="94"/>
      <c r="L29" s="94"/>
      <c r="M29" s="94"/>
      <c r="N29" s="94" t="s">
        <v>34</v>
      </c>
      <c r="O29" s="121">
        <v>3000000</v>
      </c>
      <c r="P29" s="135" t="s">
        <v>145</v>
      </c>
    </row>
    <row r="30" spans="1:17" s="8" customFormat="1" ht="15" customHeight="1" x14ac:dyDescent="0.15">
      <c r="A30" s="10"/>
      <c r="B30" s="238"/>
      <c r="C30" s="224" t="s">
        <v>26</v>
      </c>
      <c r="D30" s="224" t="s">
        <v>138</v>
      </c>
      <c r="E30" s="224" t="s">
        <v>138</v>
      </c>
      <c r="F30" s="241">
        <f>SUM(O30:O34)</f>
        <v>59100000</v>
      </c>
      <c r="G30" s="114">
        <v>3000000</v>
      </c>
      <c r="H30" s="20" t="s">
        <v>32</v>
      </c>
      <c r="I30" s="20"/>
      <c r="J30" s="20"/>
      <c r="K30" s="20"/>
      <c r="L30" s="20">
        <v>12</v>
      </c>
      <c r="M30" s="20" t="s">
        <v>35</v>
      </c>
      <c r="N30" s="20" t="s">
        <v>34</v>
      </c>
      <c r="O30" s="58">
        <f>G30*L30</f>
        <v>36000000</v>
      </c>
      <c r="P30" s="134" t="s">
        <v>146</v>
      </c>
      <c r="Q30" s="1"/>
    </row>
    <row r="31" spans="1:17" s="8" customFormat="1" ht="15" customHeight="1" x14ac:dyDescent="0.15">
      <c r="A31" s="10"/>
      <c r="B31" s="238"/>
      <c r="C31" s="235"/>
      <c r="D31" s="235"/>
      <c r="E31" s="235"/>
      <c r="F31" s="242"/>
      <c r="G31" s="114"/>
      <c r="H31" s="20" t="s">
        <v>32</v>
      </c>
      <c r="I31" s="20"/>
      <c r="J31" s="20"/>
      <c r="K31" s="20"/>
      <c r="L31" s="20"/>
      <c r="M31" s="20"/>
      <c r="N31" s="20" t="s">
        <v>34</v>
      </c>
      <c r="O31" s="58">
        <v>2000000</v>
      </c>
      <c r="P31" s="135" t="s">
        <v>155</v>
      </c>
      <c r="Q31" s="1"/>
    </row>
    <row r="32" spans="1:17" ht="15" customHeight="1" x14ac:dyDescent="0.15">
      <c r="A32" s="8"/>
      <c r="B32" s="238"/>
      <c r="C32" s="235"/>
      <c r="D32" s="235"/>
      <c r="E32" s="235"/>
      <c r="F32" s="242"/>
      <c r="G32" s="95"/>
      <c r="H32" s="48" t="s">
        <v>32</v>
      </c>
      <c r="I32" s="48"/>
      <c r="J32" s="48"/>
      <c r="K32" s="20"/>
      <c r="L32" s="20"/>
      <c r="M32" s="20"/>
      <c r="N32" s="20" t="s">
        <v>34</v>
      </c>
      <c r="O32" s="58">
        <v>2500000</v>
      </c>
      <c r="P32" s="57" t="s">
        <v>152</v>
      </c>
    </row>
    <row r="33" spans="1:17" ht="15" customHeight="1" x14ac:dyDescent="0.15">
      <c r="A33" s="8"/>
      <c r="B33" s="238"/>
      <c r="C33" s="235"/>
      <c r="D33" s="235"/>
      <c r="E33" s="235"/>
      <c r="F33" s="242"/>
      <c r="G33" s="95">
        <v>1300000</v>
      </c>
      <c r="H33" s="48" t="s">
        <v>32</v>
      </c>
      <c r="I33" s="48"/>
      <c r="J33" s="48"/>
      <c r="K33" s="20"/>
      <c r="L33" s="20">
        <v>12</v>
      </c>
      <c r="M33" s="20" t="s">
        <v>35</v>
      </c>
      <c r="N33" s="20" t="s">
        <v>34</v>
      </c>
      <c r="O33" s="58">
        <f t="shared" ref="O33" si="6">G33*L33</f>
        <v>15600000</v>
      </c>
      <c r="P33" s="135" t="s">
        <v>142</v>
      </c>
    </row>
    <row r="34" spans="1:17" ht="15" customHeight="1" x14ac:dyDescent="0.15">
      <c r="A34" s="8"/>
      <c r="B34" s="238"/>
      <c r="C34" s="235"/>
      <c r="D34" s="235"/>
      <c r="E34" s="235"/>
      <c r="F34" s="242"/>
      <c r="G34" s="122"/>
      <c r="H34" s="94" t="s">
        <v>32</v>
      </c>
      <c r="I34" s="94"/>
      <c r="J34" s="94"/>
      <c r="K34" s="60"/>
      <c r="L34" s="60"/>
      <c r="M34" s="60"/>
      <c r="N34" s="60" t="s">
        <v>34</v>
      </c>
      <c r="O34" s="133">
        <v>3000000</v>
      </c>
      <c r="P34" s="136" t="s">
        <v>145</v>
      </c>
    </row>
    <row r="35" spans="1:17" s="8" customFormat="1" ht="15" customHeight="1" x14ac:dyDescent="0.15">
      <c r="A35" s="10"/>
      <c r="B35" s="238"/>
      <c r="C35" s="235"/>
      <c r="D35" s="236" t="s">
        <v>45</v>
      </c>
      <c r="E35" s="236" t="s">
        <v>45</v>
      </c>
      <c r="F35" s="239">
        <f>SUM(O35:O36)</f>
        <v>4200000</v>
      </c>
      <c r="G35" s="96">
        <v>250000</v>
      </c>
      <c r="H35" s="48" t="s">
        <v>32</v>
      </c>
      <c r="I35" s="48"/>
      <c r="J35" s="48"/>
      <c r="K35" s="20"/>
      <c r="L35" s="20">
        <v>12</v>
      </c>
      <c r="M35" s="20" t="s">
        <v>35</v>
      </c>
      <c r="N35" s="20" t="s">
        <v>34</v>
      </c>
      <c r="O35" s="21">
        <f t="shared" ref="O35:O48" si="7">G35*L35</f>
        <v>3000000</v>
      </c>
      <c r="P35" s="61" t="s">
        <v>75</v>
      </c>
      <c r="Q35" s="1"/>
    </row>
    <row r="36" spans="1:17" s="8" customFormat="1" ht="15" customHeight="1" x14ac:dyDescent="0.15">
      <c r="A36" s="10"/>
      <c r="B36" s="238"/>
      <c r="C36" s="235"/>
      <c r="D36" s="236"/>
      <c r="E36" s="236"/>
      <c r="F36" s="240"/>
      <c r="G36" s="122">
        <v>100000</v>
      </c>
      <c r="H36" s="94" t="s">
        <v>32</v>
      </c>
      <c r="I36" s="94"/>
      <c r="J36" s="94"/>
      <c r="K36" s="60"/>
      <c r="L36" s="60">
        <v>12</v>
      </c>
      <c r="M36" s="60" t="s">
        <v>35</v>
      </c>
      <c r="N36" s="60" t="s">
        <v>34</v>
      </c>
      <c r="O36" s="133">
        <f t="shared" si="7"/>
        <v>1200000</v>
      </c>
      <c r="P36" s="132" t="s">
        <v>76</v>
      </c>
      <c r="Q36" s="1"/>
    </row>
    <row r="37" spans="1:17" s="8" customFormat="1" ht="15" customHeight="1" x14ac:dyDescent="0.15">
      <c r="B37" s="238"/>
      <c r="C37" s="225"/>
      <c r="D37" s="152" t="s">
        <v>169</v>
      </c>
      <c r="E37" s="152" t="s">
        <v>169</v>
      </c>
      <c r="F37" s="153">
        <f>O37</f>
        <v>12000000</v>
      </c>
      <c r="G37" s="122">
        <v>1000000</v>
      </c>
      <c r="H37" s="94" t="s">
        <v>122</v>
      </c>
      <c r="I37" s="94"/>
      <c r="J37" s="94"/>
      <c r="K37" s="94"/>
      <c r="L37" s="94">
        <v>12</v>
      </c>
      <c r="M37" s="94" t="s">
        <v>124</v>
      </c>
      <c r="N37" s="94" t="s">
        <v>125</v>
      </c>
      <c r="O37" s="121">
        <f>G37*L37</f>
        <v>12000000</v>
      </c>
      <c r="P37" s="132" t="s">
        <v>149</v>
      </c>
      <c r="Q37" s="1"/>
    </row>
    <row r="38" spans="1:17" s="8" customFormat="1" ht="15" customHeight="1" x14ac:dyDescent="0.15">
      <c r="B38" s="211" t="s">
        <v>72</v>
      </c>
      <c r="C38" s="212"/>
      <c r="D38" s="213"/>
      <c r="E38" s="127"/>
      <c r="F38" s="126">
        <f>SUM(F5:F37)</f>
        <v>811308940</v>
      </c>
      <c r="G38" s="130"/>
      <c r="H38" s="128"/>
      <c r="I38" s="128"/>
      <c r="J38" s="128"/>
      <c r="K38" s="128"/>
      <c r="L38" s="128"/>
      <c r="M38" s="128"/>
      <c r="N38" s="128"/>
      <c r="O38" s="131"/>
      <c r="P38" s="129"/>
      <c r="Q38" s="1"/>
    </row>
    <row r="39" spans="1:17" s="8" customFormat="1" ht="15" customHeight="1" x14ac:dyDescent="0.15">
      <c r="B39" s="236" t="s">
        <v>112</v>
      </c>
      <c r="C39" s="224" t="s">
        <v>28</v>
      </c>
      <c r="D39" s="31" t="s">
        <v>28</v>
      </c>
      <c r="E39" s="31" t="s">
        <v>28</v>
      </c>
      <c r="F39" s="39">
        <f>O39</f>
        <v>6000000</v>
      </c>
      <c r="G39" s="92">
        <v>500000</v>
      </c>
      <c r="H39" s="65" t="s">
        <v>32</v>
      </c>
      <c r="I39" s="65"/>
      <c r="J39" s="65"/>
      <c r="K39" s="50"/>
      <c r="L39" s="50">
        <v>12</v>
      </c>
      <c r="M39" s="50" t="s">
        <v>39</v>
      </c>
      <c r="N39" s="50" t="s">
        <v>34</v>
      </c>
      <c r="O39" s="51">
        <f t="shared" si="7"/>
        <v>6000000</v>
      </c>
      <c r="P39" s="52" t="s">
        <v>80</v>
      </c>
      <c r="Q39" s="1"/>
    </row>
    <row r="40" spans="1:17" s="8" customFormat="1" ht="15" customHeight="1" x14ac:dyDescent="0.15">
      <c r="B40" s="236"/>
      <c r="C40" s="235"/>
      <c r="D40" s="33" t="s">
        <v>46</v>
      </c>
      <c r="E40" s="35" t="s">
        <v>74</v>
      </c>
      <c r="F40" s="97">
        <f>O40</f>
        <v>6000000</v>
      </c>
      <c r="G40" s="95">
        <v>500000</v>
      </c>
      <c r="H40" s="48" t="s">
        <v>32</v>
      </c>
      <c r="I40" s="48"/>
      <c r="J40" s="48"/>
      <c r="K40" s="20"/>
      <c r="L40" s="20">
        <v>12</v>
      </c>
      <c r="M40" s="20" t="s">
        <v>39</v>
      </c>
      <c r="N40" s="20" t="s">
        <v>34</v>
      </c>
      <c r="O40" s="58">
        <f t="shared" si="7"/>
        <v>6000000</v>
      </c>
      <c r="P40" s="57" t="s">
        <v>77</v>
      </c>
      <c r="Q40" s="1"/>
    </row>
    <row r="41" spans="1:17" s="8" customFormat="1" ht="15" customHeight="1" x14ac:dyDescent="0.15">
      <c r="B41" s="236"/>
      <c r="C41" s="225"/>
      <c r="D41" s="33" t="s">
        <v>29</v>
      </c>
      <c r="E41" s="31" t="s">
        <v>29</v>
      </c>
      <c r="F41" s="39">
        <f>O41</f>
        <v>6000000</v>
      </c>
      <c r="G41" s="92">
        <v>500000</v>
      </c>
      <c r="H41" s="65" t="s">
        <v>32</v>
      </c>
      <c r="I41" s="65"/>
      <c r="J41" s="65"/>
      <c r="K41" s="50"/>
      <c r="L41" s="50">
        <v>12</v>
      </c>
      <c r="M41" s="50" t="s">
        <v>35</v>
      </c>
      <c r="N41" s="50" t="s">
        <v>34</v>
      </c>
      <c r="O41" s="51">
        <f t="shared" si="7"/>
        <v>6000000</v>
      </c>
      <c r="P41" s="52" t="s">
        <v>106</v>
      </c>
      <c r="Q41" s="1"/>
    </row>
    <row r="42" spans="1:17" s="8" customFormat="1" ht="15" customHeight="1" x14ac:dyDescent="0.15">
      <c r="B42" s="211" t="s">
        <v>72</v>
      </c>
      <c r="C42" s="212"/>
      <c r="D42" s="213"/>
      <c r="E42" s="127"/>
      <c r="F42" s="126">
        <f>SUM(F39:F41)</f>
        <v>18000000</v>
      </c>
      <c r="G42" s="130"/>
      <c r="H42" s="128"/>
      <c r="I42" s="128"/>
      <c r="J42" s="128"/>
      <c r="K42" s="128"/>
      <c r="L42" s="128"/>
      <c r="M42" s="128"/>
      <c r="N42" s="128"/>
      <c r="O42" s="131"/>
      <c r="P42" s="129"/>
      <c r="Q42" s="1"/>
    </row>
    <row r="43" spans="1:17" s="8" customFormat="1" ht="15" customHeight="1" x14ac:dyDescent="0.15">
      <c r="B43" s="224" t="s">
        <v>47</v>
      </c>
      <c r="C43" s="224" t="s">
        <v>30</v>
      </c>
      <c r="D43" s="224" t="s">
        <v>48</v>
      </c>
      <c r="E43" s="33" t="s">
        <v>48</v>
      </c>
      <c r="F43" s="36">
        <f>SUM(O43:O43)</f>
        <v>122640000</v>
      </c>
      <c r="G43" s="62">
        <f>'세입안(산출내역)'!G7</f>
        <v>14000</v>
      </c>
      <c r="H43" s="63" t="s">
        <v>32</v>
      </c>
      <c r="I43" s="63">
        <f>'세입안(산출내역)'!I7</f>
        <v>24</v>
      </c>
      <c r="J43" s="63" t="s">
        <v>33</v>
      </c>
      <c r="K43" s="63" t="s">
        <v>174</v>
      </c>
      <c r="L43" s="63">
        <f>'세입안(산출내역)'!L4</f>
        <v>365</v>
      </c>
      <c r="M43" s="63"/>
      <c r="N43" s="63" t="s">
        <v>34</v>
      </c>
      <c r="O43" s="64">
        <f>G43*I43*L43</f>
        <v>122640000</v>
      </c>
      <c r="P43" s="59" t="s">
        <v>107</v>
      </c>
      <c r="Q43" s="1"/>
    </row>
    <row r="44" spans="1:17" s="8" customFormat="1" ht="15" customHeight="1" x14ac:dyDescent="0.15">
      <c r="B44" s="235"/>
      <c r="C44" s="235"/>
      <c r="D44" s="235"/>
      <c r="E44" s="33" t="s">
        <v>126</v>
      </c>
      <c r="F44" s="40">
        <f>O44</f>
        <v>22783120</v>
      </c>
      <c r="G44" s="62">
        <v>268025</v>
      </c>
      <c r="H44" s="63" t="s">
        <v>32</v>
      </c>
      <c r="I44" s="63">
        <f>'세입안(산출내역)'!I10</f>
        <v>5</v>
      </c>
      <c r="J44" s="63" t="s">
        <v>33</v>
      </c>
      <c r="K44" s="63" t="s">
        <v>174</v>
      </c>
      <c r="L44" s="50">
        <v>12</v>
      </c>
      <c r="M44" s="50" t="s">
        <v>124</v>
      </c>
      <c r="N44" s="50" t="s">
        <v>125</v>
      </c>
      <c r="O44" s="51">
        <f>SUM('세입안(산출내역)'!F10:F11)</f>
        <v>22783120</v>
      </c>
      <c r="P44" s="59" t="s">
        <v>151</v>
      </c>
      <c r="Q44" s="1"/>
    </row>
    <row r="45" spans="1:17" s="8" customFormat="1" ht="15" customHeight="1" x14ac:dyDescent="0.15">
      <c r="B45" s="235"/>
      <c r="C45" s="235"/>
      <c r="D45" s="235"/>
      <c r="E45" s="33" t="s">
        <v>163</v>
      </c>
      <c r="F45" s="40">
        <f>O45</f>
        <v>5700000</v>
      </c>
      <c r="G45" s="62">
        <f>'세입안(산출내역)'!G32</f>
        <v>25000</v>
      </c>
      <c r="H45" s="63" t="s">
        <v>168</v>
      </c>
      <c r="I45" s="63">
        <f>'세입안(산출내역)'!I32</f>
        <v>19</v>
      </c>
      <c r="J45" s="63" t="s">
        <v>33</v>
      </c>
      <c r="K45" s="63" t="s">
        <v>174</v>
      </c>
      <c r="L45" s="50">
        <v>12</v>
      </c>
      <c r="M45" s="50" t="s">
        <v>124</v>
      </c>
      <c r="N45" s="50" t="s">
        <v>125</v>
      </c>
      <c r="O45" s="64">
        <f>G45*I45*L45</f>
        <v>5700000</v>
      </c>
      <c r="P45" s="59" t="s">
        <v>164</v>
      </c>
      <c r="Q45" s="1"/>
    </row>
    <row r="46" spans="1:17" s="8" customFormat="1" ht="15" customHeight="1" x14ac:dyDescent="0.15">
      <c r="B46" s="235"/>
      <c r="C46" s="235"/>
      <c r="D46" s="224" t="s">
        <v>31</v>
      </c>
      <c r="E46" s="224" t="s">
        <v>31</v>
      </c>
      <c r="F46" s="239">
        <f>O46</f>
        <v>36000000</v>
      </c>
      <c r="G46" s="246">
        <v>3000000</v>
      </c>
      <c r="H46" s="248" t="s">
        <v>32</v>
      </c>
      <c r="I46" s="63"/>
      <c r="J46" s="63"/>
      <c r="K46" s="55"/>
      <c r="L46" s="228">
        <v>12</v>
      </c>
      <c r="M46" s="228" t="s">
        <v>35</v>
      </c>
      <c r="N46" s="228" t="s">
        <v>34</v>
      </c>
      <c r="O46" s="230">
        <f>G46*L46</f>
        <v>36000000</v>
      </c>
      <c r="P46" s="250" t="s">
        <v>79</v>
      </c>
      <c r="Q46" s="1"/>
    </row>
    <row r="47" spans="1:17" s="8" customFormat="1" ht="15" customHeight="1" x14ac:dyDescent="0.15">
      <c r="B47" s="235"/>
      <c r="C47" s="235"/>
      <c r="D47" s="225"/>
      <c r="E47" s="225"/>
      <c r="F47" s="240"/>
      <c r="G47" s="247"/>
      <c r="H47" s="249"/>
      <c r="I47" s="94"/>
      <c r="J47" s="94"/>
      <c r="K47" s="60"/>
      <c r="L47" s="229"/>
      <c r="M47" s="229"/>
      <c r="N47" s="229"/>
      <c r="O47" s="231"/>
      <c r="P47" s="251"/>
      <c r="Q47" s="1"/>
    </row>
    <row r="48" spans="1:17" s="8" customFormat="1" ht="15" customHeight="1" x14ac:dyDescent="0.15">
      <c r="A48" s="10"/>
      <c r="B48" s="235"/>
      <c r="C48" s="225"/>
      <c r="D48" s="31" t="s">
        <v>49</v>
      </c>
      <c r="E48" s="31" t="s">
        <v>49</v>
      </c>
      <c r="F48" s="39">
        <f t="shared" ref="F48:F49" si="8">O48</f>
        <v>7200000</v>
      </c>
      <c r="G48" s="62">
        <v>600000</v>
      </c>
      <c r="H48" s="63" t="s">
        <v>32</v>
      </c>
      <c r="I48" s="63"/>
      <c r="J48" s="63"/>
      <c r="K48" s="55"/>
      <c r="L48" s="55">
        <v>12</v>
      </c>
      <c r="M48" s="55" t="s">
        <v>35</v>
      </c>
      <c r="N48" s="55" t="s">
        <v>34</v>
      </c>
      <c r="O48" s="56">
        <f t="shared" si="7"/>
        <v>7200000</v>
      </c>
      <c r="P48" s="52" t="s">
        <v>87</v>
      </c>
      <c r="Q48" s="1"/>
    </row>
    <row r="49" spans="1:17" ht="15" customHeight="1" x14ac:dyDescent="0.15">
      <c r="A49" s="8"/>
      <c r="B49" s="235"/>
      <c r="C49" s="235" t="s">
        <v>139</v>
      </c>
      <c r="D49" s="235" t="s">
        <v>140</v>
      </c>
      <c r="E49" s="235" t="s">
        <v>140</v>
      </c>
      <c r="F49" s="239">
        <f t="shared" si="8"/>
        <v>18000000</v>
      </c>
      <c r="G49" s="246">
        <v>1500000</v>
      </c>
      <c r="H49" s="248" t="s">
        <v>32</v>
      </c>
      <c r="I49" s="248"/>
      <c r="J49" s="248"/>
      <c r="K49" s="55"/>
      <c r="L49" s="228">
        <v>12</v>
      </c>
      <c r="M49" s="228" t="s">
        <v>39</v>
      </c>
      <c r="N49" s="228" t="s">
        <v>34</v>
      </c>
      <c r="O49" s="230">
        <f>G49*L49</f>
        <v>18000000</v>
      </c>
      <c r="P49" s="226" t="s">
        <v>141</v>
      </c>
    </row>
    <row r="50" spans="1:17" ht="15" customHeight="1" x14ac:dyDescent="0.15">
      <c r="A50" s="8"/>
      <c r="B50" s="235"/>
      <c r="C50" s="235"/>
      <c r="D50" s="225"/>
      <c r="E50" s="225"/>
      <c r="F50" s="240"/>
      <c r="G50" s="247"/>
      <c r="H50" s="249"/>
      <c r="I50" s="249"/>
      <c r="J50" s="249"/>
      <c r="K50" s="60"/>
      <c r="L50" s="229"/>
      <c r="M50" s="229"/>
      <c r="N50" s="229"/>
      <c r="O50" s="231"/>
      <c r="P50" s="227"/>
    </row>
    <row r="51" spans="1:17" s="8" customFormat="1" ht="15" hidden="1" customHeight="1" x14ac:dyDescent="0.15">
      <c r="A51" s="10"/>
      <c r="B51" s="225"/>
      <c r="C51" s="235"/>
      <c r="D51" s="33" t="s">
        <v>71</v>
      </c>
      <c r="E51" s="33" t="s">
        <v>71</v>
      </c>
      <c r="F51" s="39">
        <f t="shared" ref="F51:F54" si="9">O51</f>
        <v>0</v>
      </c>
      <c r="G51" s="62"/>
      <c r="H51" s="63" t="s">
        <v>32</v>
      </c>
      <c r="I51" s="63"/>
      <c r="J51" s="63"/>
      <c r="K51" s="55"/>
      <c r="L51" s="55">
        <v>12</v>
      </c>
      <c r="M51" s="55" t="s">
        <v>35</v>
      </c>
      <c r="N51" s="55" t="s">
        <v>34</v>
      </c>
      <c r="O51" s="56">
        <f>G51*L51</f>
        <v>0</v>
      </c>
      <c r="P51" s="26"/>
      <c r="Q51" s="1"/>
    </row>
    <row r="52" spans="1:17" s="8" customFormat="1" ht="15" customHeight="1" x14ac:dyDescent="0.15">
      <c r="B52" s="211" t="s">
        <v>72</v>
      </c>
      <c r="C52" s="212"/>
      <c r="D52" s="213"/>
      <c r="E52" s="127"/>
      <c r="F52" s="126">
        <f>SUM(F43:F51)</f>
        <v>212323120</v>
      </c>
      <c r="G52" s="130"/>
      <c r="H52" s="128"/>
      <c r="I52" s="128"/>
      <c r="J52" s="128"/>
      <c r="K52" s="128"/>
      <c r="L52" s="128"/>
      <c r="M52" s="128"/>
      <c r="N52" s="128"/>
      <c r="O52" s="131"/>
      <c r="P52" s="129"/>
      <c r="Q52" s="1"/>
    </row>
    <row r="53" spans="1:17" s="8" customFormat="1" ht="15" customHeight="1" x14ac:dyDescent="0.15">
      <c r="A53" s="10"/>
      <c r="B53" s="224" t="s">
        <v>95</v>
      </c>
      <c r="C53" s="224" t="s">
        <v>95</v>
      </c>
      <c r="D53" s="224" t="s">
        <v>153</v>
      </c>
      <c r="E53" s="33" t="s">
        <v>191</v>
      </c>
      <c r="F53" s="39">
        <f t="shared" si="9"/>
        <v>54000000</v>
      </c>
      <c r="G53" s="92">
        <v>4500000</v>
      </c>
      <c r="H53" s="65" t="s">
        <v>32</v>
      </c>
      <c r="I53" s="65"/>
      <c r="J53" s="65"/>
      <c r="K53" s="65"/>
      <c r="L53" s="65">
        <v>12</v>
      </c>
      <c r="M53" s="65" t="s">
        <v>35</v>
      </c>
      <c r="N53" s="65" t="s">
        <v>34</v>
      </c>
      <c r="O53" s="93">
        <f t="shared" ref="O53" si="10">G53*L53</f>
        <v>54000000</v>
      </c>
      <c r="P53" s="26"/>
      <c r="Q53" s="1"/>
    </row>
    <row r="54" spans="1:17" s="8" customFormat="1" ht="15" customHeight="1" x14ac:dyDescent="0.15">
      <c r="A54" s="10"/>
      <c r="B54" s="225"/>
      <c r="C54" s="225"/>
      <c r="D54" s="225"/>
      <c r="E54" s="33" t="s">
        <v>192</v>
      </c>
      <c r="F54" s="39">
        <f t="shared" si="9"/>
        <v>42000000</v>
      </c>
      <c r="G54" s="92">
        <v>3500000</v>
      </c>
      <c r="H54" s="65" t="s">
        <v>32</v>
      </c>
      <c r="I54" s="65"/>
      <c r="J54" s="65"/>
      <c r="K54" s="65"/>
      <c r="L54" s="65">
        <v>12</v>
      </c>
      <c r="M54" s="65" t="s">
        <v>35</v>
      </c>
      <c r="N54" s="65" t="s">
        <v>34</v>
      </c>
      <c r="O54" s="93">
        <f t="shared" ref="O54" si="11">G54*L54</f>
        <v>42000000</v>
      </c>
      <c r="P54" s="26"/>
      <c r="Q54" s="1"/>
    </row>
    <row r="55" spans="1:17" s="8" customFormat="1" ht="18" hidden="1" customHeight="1" x14ac:dyDescent="0.15">
      <c r="B55" s="33" t="s">
        <v>111</v>
      </c>
      <c r="C55" s="33" t="s">
        <v>50</v>
      </c>
      <c r="D55" s="33" t="s">
        <v>50</v>
      </c>
      <c r="E55" s="37" t="s">
        <v>50</v>
      </c>
      <c r="F55" s="40">
        <f t="shared" ref="F55:F62" si="12">O55</f>
        <v>0</v>
      </c>
      <c r="G55" s="62"/>
      <c r="H55" s="63"/>
      <c r="I55" s="63"/>
      <c r="J55" s="63"/>
      <c r="K55" s="63"/>
      <c r="L55" s="63"/>
      <c r="M55" s="63"/>
      <c r="N55" s="63"/>
      <c r="O55" s="64"/>
      <c r="P55" s="67"/>
      <c r="Q55" s="1"/>
    </row>
    <row r="56" spans="1:17" s="8" customFormat="1" ht="15" hidden="1" customHeight="1" x14ac:dyDescent="0.15">
      <c r="B56" s="224" t="s">
        <v>110</v>
      </c>
      <c r="C56" s="224" t="s">
        <v>51</v>
      </c>
      <c r="D56" s="33" t="s">
        <v>52</v>
      </c>
      <c r="E56" s="38" t="s">
        <v>52</v>
      </c>
      <c r="F56" s="39">
        <f t="shared" si="12"/>
        <v>0</v>
      </c>
      <c r="G56" s="92">
        <v>0</v>
      </c>
      <c r="H56" s="65" t="s">
        <v>32</v>
      </c>
      <c r="I56" s="65"/>
      <c r="J56" s="65"/>
      <c r="K56" s="65"/>
      <c r="L56" s="65">
        <v>12</v>
      </c>
      <c r="M56" s="65" t="s">
        <v>35</v>
      </c>
      <c r="N56" s="65" t="s">
        <v>34</v>
      </c>
      <c r="O56" s="93">
        <f t="shared" ref="O56:O57" si="13">G56*L56</f>
        <v>0</v>
      </c>
      <c r="P56" s="68"/>
      <c r="Q56" s="1"/>
    </row>
    <row r="57" spans="1:17" ht="15" hidden="1" customHeight="1" x14ac:dyDescent="0.15">
      <c r="A57" s="8"/>
      <c r="B57" s="225"/>
      <c r="C57" s="225"/>
      <c r="D57" s="33" t="s">
        <v>53</v>
      </c>
      <c r="E57" s="38" t="s">
        <v>53</v>
      </c>
      <c r="F57" s="39">
        <f t="shared" si="12"/>
        <v>0</v>
      </c>
      <c r="G57" s="92">
        <v>0</v>
      </c>
      <c r="H57" s="65" t="s">
        <v>32</v>
      </c>
      <c r="I57" s="65"/>
      <c r="J57" s="65"/>
      <c r="K57" s="65"/>
      <c r="L57" s="65">
        <v>12</v>
      </c>
      <c r="M57" s="65" t="s">
        <v>35</v>
      </c>
      <c r="N57" s="65" t="s">
        <v>34</v>
      </c>
      <c r="O57" s="93">
        <f t="shared" si="13"/>
        <v>0</v>
      </c>
      <c r="P57" s="69"/>
    </row>
    <row r="58" spans="1:17" ht="15" customHeight="1" x14ac:dyDescent="0.15">
      <c r="B58" s="33" t="s">
        <v>54</v>
      </c>
      <c r="C58" s="33" t="s">
        <v>54</v>
      </c>
      <c r="D58" s="33" t="s">
        <v>54</v>
      </c>
      <c r="E58" s="37" t="s">
        <v>54</v>
      </c>
      <c r="F58" s="40">
        <f t="shared" si="12"/>
        <v>4793557</v>
      </c>
      <c r="G58" s="70"/>
      <c r="H58" s="65"/>
      <c r="I58" s="65"/>
      <c r="J58" s="65"/>
      <c r="K58" s="65"/>
      <c r="L58" s="65"/>
      <c r="M58" s="65"/>
      <c r="N58" s="65"/>
      <c r="O58" s="93">
        <v>4793557</v>
      </c>
      <c r="P58" s="110" t="s">
        <v>117</v>
      </c>
    </row>
    <row r="59" spans="1:17" s="1" customFormat="1" ht="15" customHeight="1" x14ac:dyDescent="0.15">
      <c r="B59" s="224" t="s">
        <v>184</v>
      </c>
      <c r="C59" s="224" t="s">
        <v>184</v>
      </c>
      <c r="D59" s="224" t="s">
        <v>184</v>
      </c>
      <c r="E59" s="31" t="s">
        <v>55</v>
      </c>
      <c r="F59" s="39">
        <f t="shared" si="12"/>
        <v>0</v>
      </c>
      <c r="G59" s="92"/>
      <c r="H59" s="65"/>
      <c r="I59" s="65"/>
      <c r="J59" s="65"/>
      <c r="K59" s="65"/>
      <c r="L59" s="65"/>
      <c r="M59" s="65"/>
      <c r="N59" s="65"/>
      <c r="O59" s="93">
        <f t="shared" ref="O59" si="14">G59*L59</f>
        <v>0</v>
      </c>
      <c r="P59" s="52"/>
    </row>
    <row r="60" spans="1:17" s="1" customFormat="1" ht="15" customHeight="1" x14ac:dyDescent="0.15">
      <c r="B60" s="225"/>
      <c r="C60" s="225"/>
      <c r="D60" s="225"/>
      <c r="E60" s="31" t="s">
        <v>185</v>
      </c>
      <c r="F60" s="39">
        <f t="shared" si="12"/>
        <v>10000</v>
      </c>
      <c r="G60" s="92">
        <v>10000</v>
      </c>
      <c r="H60" s="65"/>
      <c r="I60" s="65"/>
      <c r="J60" s="65"/>
      <c r="K60" s="65"/>
      <c r="L60" s="65"/>
      <c r="M60" s="65"/>
      <c r="N60" s="65"/>
      <c r="O60" s="93">
        <f>G60</f>
        <v>10000</v>
      </c>
      <c r="P60" s="52"/>
    </row>
    <row r="61" spans="1:17" ht="27" x14ac:dyDescent="0.15">
      <c r="B61" s="31" t="s">
        <v>56</v>
      </c>
      <c r="C61" s="33" t="s">
        <v>57</v>
      </c>
      <c r="D61" s="33" t="s">
        <v>57</v>
      </c>
      <c r="E61" s="31" t="s">
        <v>57</v>
      </c>
      <c r="F61" s="39">
        <f t="shared" si="12"/>
        <v>6000000</v>
      </c>
      <c r="G61" s="92">
        <v>500000</v>
      </c>
      <c r="H61" s="65" t="s">
        <v>32</v>
      </c>
      <c r="I61" s="65"/>
      <c r="J61" s="65"/>
      <c r="K61" s="65"/>
      <c r="L61" s="65">
        <v>12</v>
      </c>
      <c r="M61" s="65" t="s">
        <v>143</v>
      </c>
      <c r="N61" s="65" t="s">
        <v>34</v>
      </c>
      <c r="O61" s="93">
        <f>G61*L61</f>
        <v>6000000</v>
      </c>
      <c r="P61" s="66"/>
    </row>
    <row r="62" spans="1:17" ht="27" x14ac:dyDescent="0.15">
      <c r="B62" s="31" t="s">
        <v>58</v>
      </c>
      <c r="C62" s="33" t="s">
        <v>59</v>
      </c>
      <c r="D62" s="33" t="s">
        <v>60</v>
      </c>
      <c r="E62" s="31" t="s">
        <v>61</v>
      </c>
      <c r="F62" s="39">
        <f t="shared" si="12"/>
        <v>6000000</v>
      </c>
      <c r="G62" s="92">
        <v>500000</v>
      </c>
      <c r="H62" s="65" t="s">
        <v>32</v>
      </c>
      <c r="I62" s="65"/>
      <c r="J62" s="65"/>
      <c r="K62" s="65"/>
      <c r="L62" s="65">
        <v>12</v>
      </c>
      <c r="M62" s="65" t="s">
        <v>35</v>
      </c>
      <c r="N62" s="65" t="s">
        <v>34</v>
      </c>
      <c r="O62" s="93">
        <f t="shared" ref="O62" si="15">G62*L62</f>
        <v>6000000</v>
      </c>
      <c r="P62" s="66"/>
    </row>
    <row r="63" spans="1:17" s="8" customFormat="1" ht="15" customHeight="1" x14ac:dyDescent="0.15">
      <c r="B63" s="211" t="s">
        <v>72</v>
      </c>
      <c r="C63" s="212"/>
      <c r="D63" s="213"/>
      <c r="E63" s="127"/>
      <c r="F63" s="126">
        <f>SUM(F53:F62)</f>
        <v>112803557</v>
      </c>
      <c r="G63" s="130"/>
      <c r="H63" s="128"/>
      <c r="I63" s="128"/>
      <c r="J63" s="128"/>
      <c r="K63" s="128"/>
      <c r="L63" s="128"/>
      <c r="M63" s="128"/>
      <c r="N63" s="128"/>
      <c r="O63" s="131"/>
      <c r="P63" s="129"/>
      <c r="Q63" s="1"/>
    </row>
    <row r="64" spans="1:17" s="1" customFormat="1" ht="27" x14ac:dyDescent="0.15">
      <c r="B64" s="224" t="s">
        <v>157</v>
      </c>
      <c r="C64" s="33" t="s">
        <v>158</v>
      </c>
      <c r="D64" s="33" t="s">
        <v>158</v>
      </c>
      <c r="E64" s="33" t="s">
        <v>158</v>
      </c>
      <c r="F64" s="39">
        <f t="shared" ref="F64:F65" si="16">O64</f>
        <v>6000000</v>
      </c>
      <c r="G64" s="92">
        <f>G61</f>
        <v>500000</v>
      </c>
      <c r="H64" s="65"/>
      <c r="I64" s="65"/>
      <c r="J64" s="65"/>
      <c r="K64" s="50"/>
      <c r="L64" s="50">
        <v>12</v>
      </c>
      <c r="M64" s="50" t="s">
        <v>35</v>
      </c>
      <c r="N64" s="50" t="s">
        <v>34</v>
      </c>
      <c r="O64" s="51">
        <f>G64*L64</f>
        <v>6000000</v>
      </c>
      <c r="P64" s="66"/>
    </row>
    <row r="65" spans="2:16" s="1" customFormat="1" ht="27" x14ac:dyDescent="0.15">
      <c r="B65" s="225"/>
      <c r="C65" s="33" t="s">
        <v>159</v>
      </c>
      <c r="D65" s="33" t="s">
        <v>160</v>
      </c>
      <c r="E65" s="33" t="s">
        <v>160</v>
      </c>
      <c r="F65" s="39">
        <f t="shared" si="16"/>
        <v>6000000</v>
      </c>
      <c r="G65" s="92">
        <f>G62</f>
        <v>500000</v>
      </c>
      <c r="H65" s="65"/>
      <c r="I65" s="65"/>
      <c r="J65" s="65"/>
      <c r="K65" s="50"/>
      <c r="L65" s="50">
        <v>12</v>
      </c>
      <c r="M65" s="50" t="s">
        <v>35</v>
      </c>
      <c r="N65" s="50" t="s">
        <v>34</v>
      </c>
      <c r="O65" s="51">
        <f>G65*L65</f>
        <v>6000000</v>
      </c>
      <c r="P65" s="66"/>
    </row>
    <row r="66" spans="2:16" s="1" customFormat="1" ht="15" customHeight="1" x14ac:dyDescent="0.15">
      <c r="B66" s="211" t="s">
        <v>72</v>
      </c>
      <c r="C66" s="212"/>
      <c r="D66" s="213"/>
      <c r="E66" s="127"/>
      <c r="F66" s="126">
        <f>SUM(F64:F65)</f>
        <v>12000000</v>
      </c>
      <c r="G66" s="130"/>
      <c r="H66" s="128"/>
      <c r="I66" s="128"/>
      <c r="J66" s="128"/>
      <c r="K66" s="128"/>
      <c r="L66" s="128"/>
      <c r="M66" s="128"/>
      <c r="N66" s="128"/>
      <c r="O66" s="131"/>
      <c r="P66" s="129"/>
    </row>
    <row r="67" spans="2:16" ht="15" customHeight="1" x14ac:dyDescent="0.15">
      <c r="B67" s="243" t="s">
        <v>62</v>
      </c>
      <c r="C67" s="244"/>
      <c r="D67" s="244"/>
      <c r="E67" s="245"/>
      <c r="F67" s="41">
        <f>F38+F42+F52+F63+F66</f>
        <v>1166435617</v>
      </c>
      <c r="G67" s="18"/>
      <c r="H67" s="16"/>
      <c r="I67" s="16"/>
      <c r="J67" s="16"/>
      <c r="K67" s="16"/>
      <c r="L67" s="16"/>
      <c r="M67" s="16"/>
      <c r="N67" s="16"/>
      <c r="O67" s="17"/>
      <c r="P67" s="19"/>
    </row>
  </sheetData>
  <mergeCells count="74">
    <mergeCell ref="G3:O4"/>
    <mergeCell ref="C22:C25"/>
    <mergeCell ref="D22:D23"/>
    <mergeCell ref="B1:P1"/>
    <mergeCell ref="B3:E3"/>
    <mergeCell ref="F3:F4"/>
    <mergeCell ref="D5:D9"/>
    <mergeCell ref="C5:C16"/>
    <mergeCell ref="F12:F16"/>
    <mergeCell ref="E5:E7"/>
    <mergeCell ref="F5:F7"/>
    <mergeCell ref="E8:E9"/>
    <mergeCell ref="F8:F9"/>
    <mergeCell ref="E22:E23"/>
    <mergeCell ref="F22:F23"/>
    <mergeCell ref="D10:D11"/>
    <mergeCell ref="P46:P47"/>
    <mergeCell ref="F46:F47"/>
    <mergeCell ref="G46:G47"/>
    <mergeCell ref="H46:H47"/>
    <mergeCell ref="E46:E47"/>
    <mergeCell ref="N46:N47"/>
    <mergeCell ref="O46:O47"/>
    <mergeCell ref="M46:M47"/>
    <mergeCell ref="E30:E34"/>
    <mergeCell ref="F30:F34"/>
    <mergeCell ref="C43:C48"/>
    <mergeCell ref="D46:D47"/>
    <mergeCell ref="L46:L47"/>
    <mergeCell ref="D43:D45"/>
    <mergeCell ref="B42:D42"/>
    <mergeCell ref="B67:E67"/>
    <mergeCell ref="F49:F50"/>
    <mergeCell ref="G49:G50"/>
    <mergeCell ref="H49:H50"/>
    <mergeCell ref="L49:L50"/>
    <mergeCell ref="C56:C57"/>
    <mergeCell ref="B56:B57"/>
    <mergeCell ref="C49:C51"/>
    <mergeCell ref="E49:E50"/>
    <mergeCell ref="B43:B51"/>
    <mergeCell ref="D49:D50"/>
    <mergeCell ref="B63:D63"/>
    <mergeCell ref="B64:B65"/>
    <mergeCell ref="B66:D66"/>
    <mergeCell ref="I49:I50"/>
    <mergeCell ref="J49:J50"/>
    <mergeCell ref="F17:F21"/>
    <mergeCell ref="D12:D16"/>
    <mergeCell ref="D17:D21"/>
    <mergeCell ref="B39:B41"/>
    <mergeCell ref="C39:C41"/>
    <mergeCell ref="C26:C29"/>
    <mergeCell ref="D27:D29"/>
    <mergeCell ref="E27:E29"/>
    <mergeCell ref="B5:B37"/>
    <mergeCell ref="C30:C37"/>
    <mergeCell ref="D30:D34"/>
    <mergeCell ref="B38:D38"/>
    <mergeCell ref="D35:D36"/>
    <mergeCell ref="E35:E36"/>
    <mergeCell ref="F35:F36"/>
    <mergeCell ref="F27:F29"/>
    <mergeCell ref="B59:B60"/>
    <mergeCell ref="C59:C60"/>
    <mergeCell ref="D59:D60"/>
    <mergeCell ref="P49:P50"/>
    <mergeCell ref="B52:D52"/>
    <mergeCell ref="N49:N50"/>
    <mergeCell ref="O49:O50"/>
    <mergeCell ref="M49:M50"/>
    <mergeCell ref="B53:B54"/>
    <mergeCell ref="C53:C54"/>
    <mergeCell ref="D53:D54"/>
  </mergeCells>
  <phoneticPr fontId="1" type="noConversion"/>
  <pageMargins left="0.15748031496062992" right="0" top="0.78740157480314965" bottom="0.39370078740157483" header="0" footer="0"/>
  <pageSetup paperSize="9" scale="70" firstPageNumber="4294967295" pageOrder="overThenDown" orientation="landscape" verticalDpi="300" r:id="rId1"/>
  <headerFooter alignWithMargins="0">
    <oddHeader>&amp;L&amp;C&amp;R</oddHeader>
    <oddFooter>&amp;L&amp;C&amp;R</oddFooter>
  </headerFooter>
  <rowBreaks count="1" manualBreakCount="1">
    <brk id="4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총괄</vt:lpstr>
      <vt:lpstr>세입안(산출내역)</vt:lpstr>
      <vt:lpstr>세출안(산출내역)</vt:lpstr>
      <vt:lpstr>'세입안(산출내역)'!Print_Area</vt:lpstr>
      <vt:lpstr>'세출안(산출내역)'!Print_Area</vt:lpstr>
      <vt:lpstr>'세출안(산출내역)'!Print_Titles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2024-12-18T08:15:01Z</cp:lastPrinted>
  <dcterms:created xsi:type="dcterms:W3CDTF">2009-12-04T13:44:55Z</dcterms:created>
  <dcterms:modified xsi:type="dcterms:W3CDTF">2024-12-18T08:53:20Z</dcterms:modified>
</cp:coreProperties>
</file>